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0.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1.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nnelson\Documents\Website\New Site Docs\LIHTC Program\"/>
    </mc:Choice>
  </mc:AlternateContent>
  <bookViews>
    <workbookView xWindow="660" yWindow="-168" windowWidth="25140" windowHeight="13368" tabRatio="721"/>
  </bookViews>
  <sheets>
    <sheet name="TOC" sheetId="29" r:id="rId1"/>
    <sheet name="Instructions" sheetId="6" r:id="rId2"/>
    <sheet name="Self-Scoring" sheetId="7" r:id="rId3"/>
    <sheet name="S2 Appl Frac" sheetId="9" r:id="rId4"/>
    <sheet name="S2 Utilities" sheetId="10" r:id="rId5"/>
    <sheet name="S3 Distr &amp; Rent" sheetId="11" r:id="rId6"/>
    <sheet name="sSA-Inc Recap" sheetId="13" r:id="rId7"/>
    <sheet name="S4 Sources" sheetId="14" r:id="rId8"/>
    <sheet name="S6 Uses Costs Dev Gap" sheetId="15" r:id="rId9"/>
    <sheet name="S7 Ann Exp" sheetId="16" r:id="rId10"/>
    <sheet name="S7 Pro Forma" sheetId="17" r:id="rId11"/>
    <sheet name="S7sE Reserves" sheetId="18" r:id="rId12"/>
    <sheet name="S11 Amen" sheetId="19" r:id="rId13"/>
    <sheet name="S12 Proj Sched" sheetId="20" r:id="rId14"/>
    <sheet name="2014 I&amp;R Limits" sheetId="21" r:id="rId15"/>
    <sheet name="CPA Cert" sheetId="22" r:id="rId16"/>
    <sheet name="Arc-Eng Cert" sheetId="23" r:id="rId17"/>
    <sheet name="Market Summary" sheetId="33" r:id="rId18"/>
    <sheet name="Compliance" sheetId="26" r:id="rId19"/>
    <sheet name="Notes" sheetId="12" r:id="rId20"/>
    <sheet name="System Notes" sheetId="30" r:id="rId21"/>
    <sheet name="Blank" sheetId="27" r:id="rId22"/>
    <sheet name="Metrics" sheetId="24" state="hidden" r:id="rId23"/>
    <sheet name="DueD" sheetId="25" state="hidden" r:id="rId24"/>
  </sheets>
  <externalReferences>
    <externalReference r:id="rId25"/>
  </externalReferences>
  <definedNames>
    <definedName name="Applicant">'Self-Scoring'!$D$10</definedName>
    <definedName name="Check100" localSheetId="4">'S2 Utilities'!#REF!</definedName>
    <definedName name="Check104" localSheetId="4">'S2 Utilities'!#REF!</definedName>
    <definedName name="Check209" localSheetId="15">'CPA Cert'!$C$15</definedName>
    <definedName name="Check210" localSheetId="16">'Arc-Eng Cert'!$D$14</definedName>
    <definedName name="Check210" localSheetId="15">'CPA Cert'!#REF!</definedName>
    <definedName name="Check211" localSheetId="16">'Arc-Eng Cert'!$D$15</definedName>
    <definedName name="Check211" localSheetId="15">'CPA Cert'!#REF!</definedName>
    <definedName name="DevFees">[1]ScoringLists!$B$189:$B$194</definedName>
    <definedName name="Div">'Self-Scoring'!$A$1</definedName>
    <definedName name="HypLink1">TOC!$A$14</definedName>
    <definedName name="HypLink10">'S6 Uses Costs Dev Gap'!$A$1</definedName>
    <definedName name="HypLink11">'S7 Ann Exp'!$A$1</definedName>
    <definedName name="HypLink12">'S7 Pro Forma'!$A$1</definedName>
    <definedName name="HypLink13">'S7sE Reserves'!$A$1</definedName>
    <definedName name="HypLink14">'S11 Amen'!$A$1</definedName>
    <definedName name="HypLink15">'S12 Proj Sched'!$A$1</definedName>
    <definedName name="HypLink16">'2014 I&amp;R Limits'!$A$1</definedName>
    <definedName name="HypLink17">'CPA Cert'!$A$1</definedName>
    <definedName name="HypLink18">'Arc-Eng Cert'!$A$1</definedName>
    <definedName name="HypLink19">Compliance!$A$1</definedName>
    <definedName name="HypLink2" localSheetId="17">#REF!</definedName>
    <definedName name="HypLink2" localSheetId="20">#REF!</definedName>
    <definedName name="HypLink2">#REF!</definedName>
    <definedName name="HypLink20" localSheetId="20">'System Notes'!$A$1</definedName>
    <definedName name="HypLink20">Notes!$A$1</definedName>
    <definedName name="HypLink21" localSheetId="17">'Market Summary'!$A$1</definedName>
    <definedName name="HypLink21">Blank!$A$1</definedName>
    <definedName name="HypLink22">Metrics!$A$1</definedName>
    <definedName name="HypLink23">DueD!$A$1</definedName>
    <definedName name="HypLink3">Instructions!$A$1</definedName>
    <definedName name="HypLink4">'Self-Scoring'!$A$1</definedName>
    <definedName name="HypLink5">'S2 Appl Frac'!$A$1</definedName>
    <definedName name="HypLink6">'S2 Utilities'!$A$1</definedName>
    <definedName name="HypLink7">'S3 Distr &amp; Rent'!$A$1</definedName>
    <definedName name="HypLink8">'sSA-Inc Recap'!$A$1</definedName>
    <definedName name="HypLink9">'S4 Sources'!$A$1</definedName>
    <definedName name="nhd">'Self-Scoring'!$A$2</definedName>
    <definedName name="NPSponsor">[1]ScoringLists!$B$286:$B$289</definedName>
    <definedName name="_xlnm.Print_Area" localSheetId="16">'Arc-Eng Cert'!$A$1:$I$53</definedName>
    <definedName name="_xlnm.Print_Area" localSheetId="21">Blank!$A$1:$J$31</definedName>
    <definedName name="_xlnm.Print_Area" localSheetId="18">Compliance!$A$1:$K$45</definedName>
    <definedName name="_xlnm.Print_Area" localSheetId="15">'CPA Cert'!$A$1:$J$51</definedName>
    <definedName name="_xlnm.Print_Area" localSheetId="23">DueD!$A$1:$G$44</definedName>
    <definedName name="_xlnm.Print_Area" localSheetId="1">Instructions!$A$1:$I$35</definedName>
    <definedName name="_xlnm.Print_Area" localSheetId="17">'Market Summary'!$A$1:$J$48</definedName>
    <definedName name="_xlnm.Print_Area" localSheetId="22">Metrics!$A$1:$D$60</definedName>
    <definedName name="_xlnm.Print_Area" localSheetId="19">Notes!$A$1:$J$31</definedName>
    <definedName name="_xlnm.Print_Area" localSheetId="12">'S11 Amen'!$A$1:$K$39</definedName>
    <definedName name="_xlnm.Print_Area" localSheetId="13">'S12 Proj Sched'!$A$1:$K$75</definedName>
    <definedName name="_xlnm.Print_Area" localSheetId="3">'S2 Appl Frac'!$A$1:$M$45</definedName>
    <definedName name="_xlnm.Print_Area" localSheetId="4">'S2 Utilities'!$A$1:$J$48</definedName>
    <definedName name="_xlnm.Print_Area" localSheetId="5">'S3 Distr &amp; Rent'!$A$1:$Q$40</definedName>
    <definedName name="_xlnm.Print_Area" localSheetId="7">'S4 Sources'!$A$1:$I$71</definedName>
    <definedName name="_xlnm.Print_Area" localSheetId="8">'S6 Uses Costs Dev Gap'!$A$1:$F$162</definedName>
    <definedName name="_xlnm.Print_Area" localSheetId="9">'S7 Ann Exp'!$A$1:$H$68</definedName>
    <definedName name="_xlnm.Print_Area" localSheetId="10">'S7 Pro Forma'!$A$1:$S$52</definedName>
    <definedName name="_xlnm.Print_Area" localSheetId="11">'S7sE Reserves'!$A$1:$H$28</definedName>
    <definedName name="_xlnm.Print_Area" localSheetId="2">'Self-Scoring'!$A$1:$H$79</definedName>
    <definedName name="_xlnm.Print_Area" localSheetId="6">'sSA-Inc Recap'!$A$1:$H$31</definedName>
    <definedName name="_xlnm.Print_Area" localSheetId="20">'System Notes'!$A$1:$J$56</definedName>
    <definedName name="_xlnm.Print_Area" localSheetId="0">TOC!$A$1:$B$49</definedName>
    <definedName name="_xlnm.Print_Titles" localSheetId="13">'S12 Proj Sched'!$8:$9</definedName>
    <definedName name="_xlnm.Print_Titles" localSheetId="8">'S6 Uses Costs Dev Gap'!$12:$12</definedName>
    <definedName name="_xlnm.Print_Titles" localSheetId="10">'S7 Pro Forma'!$A:$D,'S7 Pro Forma'!$1:$5</definedName>
    <definedName name="ProjAddr">'Self-Scoring'!$D$7</definedName>
    <definedName name="ProjCCZip">'Self-Scoring'!$D$8</definedName>
    <definedName name="ProjName">'Self-Scoring'!$D$6</definedName>
    <definedName name="SpecNeeds20">[1]ScoringLists!$B$130:$B$138</definedName>
    <definedName name="TaxID">'Self-Scoring'!$G$11</definedName>
    <definedName name="TDC_limit">[1]ScoringLists!$B$291:$B$292</definedName>
    <definedName name="Text10" localSheetId="18">Compliance!$B$46</definedName>
    <definedName name="Text11" localSheetId="18">Compliance!$H$45</definedName>
    <definedName name="Text152" localSheetId="4">'S2 Utilities'!$B$44</definedName>
    <definedName name="Text209" localSheetId="8">'S6 Uses Costs Dev Gap'!#REF!</definedName>
    <definedName name="Text214" localSheetId="9">'S7 Ann Exp'!$E$19</definedName>
    <definedName name="Text215" localSheetId="9">'S7 Ann Exp'!$C$20</definedName>
    <definedName name="Text217" localSheetId="9">'S7 Ann Exp'!$B$66</definedName>
    <definedName name="Text234" localSheetId="1">Instructions!#REF!</definedName>
    <definedName name="Text234" localSheetId="13">'S12 Proj Sched'!$C$21</definedName>
    <definedName name="Text236" localSheetId="1">Instructions!#REF!</definedName>
    <definedName name="Text236" localSheetId="13">'S12 Proj Sched'!$D$60</definedName>
    <definedName name="Text250" localSheetId="15">'CPA Cert'!$D$8</definedName>
    <definedName name="Text251" localSheetId="15">'CPA Cert'!$D$9</definedName>
    <definedName name="Text252" localSheetId="15">'CPA Cert'!$H$23</definedName>
    <definedName name="Text253" localSheetId="15">'CPA Cert'!$H$29</definedName>
    <definedName name="Text254" localSheetId="15">'CPA Cert'!$J$23</definedName>
    <definedName name="Text255" localSheetId="15">'CPA Cert'!$G$35</definedName>
    <definedName name="Text258" localSheetId="15">'CPA Cert'!#REF!</definedName>
    <definedName name="Text259" localSheetId="15">'CPA Cert'!#REF!</definedName>
    <definedName name="Text260" localSheetId="16">'Arc-Eng Cert'!$F$18</definedName>
    <definedName name="Text260" localSheetId="15">'CPA Cert'!#REF!</definedName>
    <definedName name="Text261" localSheetId="16">'Arc-Eng Cert'!$G$30</definedName>
    <definedName name="Text261" localSheetId="15">'CPA Cert'!#REF!</definedName>
    <definedName name="Text262" localSheetId="16">'Arc-Eng Cert'!$E$30</definedName>
    <definedName name="Text262" localSheetId="15">'CPA Cert'!#REF!</definedName>
    <definedName name="Text263" localSheetId="16">'Arc-Eng Cert'!$L$30</definedName>
    <definedName name="Text263" localSheetId="15">'CPA Cert'!#REF!</definedName>
    <definedName name="Text264" localSheetId="16">'Arc-Eng Cert'!$C$32</definedName>
    <definedName name="Text264" localSheetId="15">'CPA Cert'!#REF!</definedName>
    <definedName name="Text265" localSheetId="16">'Arc-Eng Cert'!#REF!</definedName>
    <definedName name="Text266" localSheetId="16">'Arc-Eng Cert'!#REF!</definedName>
    <definedName name="Text3" localSheetId="18">Compliance!$B$10</definedName>
    <definedName name="Text4" localSheetId="18">Compliance!$B$17</definedName>
    <definedName name="Text5" localSheetId="18">Compliance!$B$22</definedName>
    <definedName name="Text6" localSheetId="18">Compliance!$B$25</definedName>
    <definedName name="Text7" localSheetId="18">Compliance!$B$31</definedName>
    <definedName name="Text8" localSheetId="18">Compliance!$B$37</definedName>
    <definedName name="Text9" localSheetId="18">Compliance!$I$1</definedName>
    <definedName name="TotRestrUnits">'S3 Distr &amp; Rent'!$G$11</definedName>
    <definedName name="TotUnits">'Self-Scoring'!$D$12</definedName>
    <definedName name="Years">[1]ScoringLists!$B$102:$B$124</definedName>
  </definedNames>
  <calcPr calcId="152511" calcMode="autoNoTable"/>
</workbook>
</file>

<file path=xl/calcChain.xml><?xml version="1.0" encoding="utf-8"?>
<calcChain xmlns="http://schemas.openxmlformats.org/spreadsheetml/2006/main">
  <c r="F47" i="14" l="1"/>
  <c r="F47" i="33" l="1"/>
  <c r="D47" i="33"/>
  <c r="E11" i="33" s="1"/>
  <c r="A2" i="33"/>
  <c r="A1" i="33"/>
  <c r="A4" i="30"/>
  <c r="A2" i="30"/>
  <c r="A1" i="30"/>
  <c r="E17" i="7"/>
  <c r="E16" i="7"/>
  <c r="E15" i="7"/>
  <c r="D9" i="26"/>
  <c r="A8" i="26"/>
  <c r="A9" i="26"/>
  <c r="D8" i="26"/>
  <c r="E10" i="26"/>
  <c r="D7" i="26"/>
  <c r="D6" i="26"/>
  <c r="D11" i="23"/>
  <c r="D10" i="23"/>
  <c r="D9" i="23"/>
  <c r="D8" i="23"/>
  <c r="D11" i="22"/>
  <c r="D10" i="22"/>
  <c r="D9" i="22"/>
  <c r="D8" i="22"/>
  <c r="B7" i="29"/>
  <c r="B6" i="29"/>
  <c r="B9" i="29"/>
  <c r="B5" i="29"/>
  <c r="B15" i="29"/>
  <c r="B16" i="29"/>
  <c r="A2" i="29"/>
  <c r="A1" i="29"/>
  <c r="A45" i="26"/>
  <c r="A44" i="26"/>
  <c r="A43" i="26"/>
  <c r="A42" i="26"/>
  <c r="A41" i="26"/>
  <c r="A40" i="26"/>
  <c r="A39" i="26"/>
  <c r="A38" i="26"/>
  <c r="A37" i="26"/>
  <c r="A36" i="26"/>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7" i="26"/>
  <c r="A6" i="26"/>
  <c r="A2" i="27"/>
  <c r="A1" i="27"/>
  <c r="E17" i="33" l="1"/>
  <c r="E29" i="33"/>
  <c r="F48" i="33"/>
  <c r="E35" i="33"/>
  <c r="E41" i="33"/>
  <c r="E23" i="33"/>
  <c r="A1" i="26"/>
  <c r="A2" i="12"/>
  <c r="A1" i="12"/>
  <c r="A4" i="27"/>
  <c r="S13" i="20"/>
  <c r="Q74" i="20"/>
  <c r="Q73" i="20"/>
  <c r="Q72" i="20"/>
  <c r="Q71" i="20"/>
  <c r="Q70" i="20"/>
  <c r="Q69" i="20"/>
  <c r="Q68" i="20"/>
  <c r="Q67" i="20"/>
  <c r="Q66" i="20"/>
  <c r="Q65" i="20"/>
  <c r="Q64" i="20"/>
  <c r="Q63" i="20"/>
  <c r="Q62" i="20"/>
  <c r="Q61" i="20"/>
  <c r="Q60" i="20"/>
  <c r="Q59" i="20"/>
  <c r="Q58" i="20"/>
  <c r="Q57" i="20"/>
  <c r="Q56" i="20"/>
  <c r="Q55" i="20"/>
  <c r="Q54" i="20"/>
  <c r="Q53" i="20"/>
  <c r="Q52" i="20"/>
  <c r="Q51" i="20"/>
  <c r="Q50" i="20"/>
  <c r="Q49" i="20"/>
  <c r="Q48" i="20"/>
  <c r="Q47" i="20"/>
  <c r="Q46" i="20"/>
  <c r="Q45" i="20"/>
  <c r="Q44" i="20"/>
  <c r="Q43" i="20"/>
  <c r="Q42" i="20"/>
  <c r="Q41" i="20"/>
  <c r="Q40" i="20"/>
  <c r="Q39" i="20"/>
  <c r="Q38" i="20"/>
  <c r="Q37" i="20"/>
  <c r="Q36" i="20"/>
  <c r="Q35" i="20"/>
  <c r="Q34" i="20"/>
  <c r="Q33" i="20"/>
  <c r="Q32" i="20"/>
  <c r="Q31" i="20"/>
  <c r="Q30" i="20"/>
  <c r="Q29" i="20"/>
  <c r="Q28" i="20"/>
  <c r="Q27" i="20"/>
  <c r="Q26" i="20"/>
  <c r="Q25" i="20"/>
  <c r="Q24" i="20"/>
  <c r="Q23" i="20"/>
  <c r="Q22" i="20"/>
  <c r="Q21" i="20"/>
  <c r="Q20" i="20"/>
  <c r="Q19" i="20"/>
  <c r="Q18" i="20"/>
  <c r="Q17" i="20"/>
  <c r="Q16" i="20"/>
  <c r="Q15" i="20"/>
  <c r="Q14" i="20"/>
  <c r="Q12" i="20"/>
  <c r="Q13" i="20"/>
  <c r="A2" i="26"/>
  <c r="I14" i="25"/>
  <c r="I12" i="25"/>
  <c r="I11" i="25"/>
  <c r="I10" i="25"/>
  <c r="I9" i="25"/>
  <c r="I8" i="25"/>
  <c r="I7" i="25"/>
  <c r="I50" i="25"/>
  <c r="I27" i="25"/>
  <c r="I55" i="25"/>
  <c r="I54" i="25"/>
  <c r="I53" i="25"/>
  <c r="I52" i="25"/>
  <c r="I51" i="25"/>
  <c r="I49" i="25"/>
  <c r="I42" i="25"/>
  <c r="I41" i="25"/>
  <c r="I40" i="25"/>
  <c r="I39" i="25"/>
  <c r="I38" i="25"/>
  <c r="I37" i="25"/>
  <c r="I36" i="25"/>
  <c r="I35" i="25"/>
  <c r="I34" i="25"/>
  <c r="I33" i="25"/>
  <c r="I24" i="25"/>
  <c r="I23" i="25"/>
  <c r="I22" i="25"/>
  <c r="I21" i="25"/>
  <c r="I20" i="25"/>
  <c r="H44" i="25"/>
  <c r="A4" i="25"/>
  <c r="C59" i="24"/>
  <c r="D52" i="24"/>
  <c r="D50" i="24"/>
  <c r="C49" i="24"/>
  <c r="C51" i="24" s="1"/>
  <c r="D48" i="24"/>
  <c r="D47" i="24"/>
  <c r="D46" i="24"/>
  <c r="C33" i="24"/>
  <c r="C15" i="24"/>
  <c r="F47" i="17"/>
  <c r="G47" i="17" s="1"/>
  <c r="H47" i="17" s="1"/>
  <c r="I47" i="17" s="1"/>
  <c r="J47" i="17" s="1"/>
  <c r="K47" i="17" s="1"/>
  <c r="L47" i="17" s="1"/>
  <c r="M47" i="17" s="1"/>
  <c r="N47" i="17" s="1"/>
  <c r="O47" i="17" s="1"/>
  <c r="P47" i="17" s="1"/>
  <c r="Q47" i="17" s="1"/>
  <c r="R47" i="17" s="1"/>
  <c r="S47" i="17" s="1"/>
  <c r="F36" i="17"/>
  <c r="G36" i="17" s="1"/>
  <c r="H36" i="17" s="1"/>
  <c r="I36" i="17" s="1"/>
  <c r="J36" i="17" s="1"/>
  <c r="K36" i="17" s="1"/>
  <c r="L36" i="17" s="1"/>
  <c r="M36" i="17" s="1"/>
  <c r="N36" i="17" s="1"/>
  <c r="O36" i="17" s="1"/>
  <c r="P36" i="17" s="1"/>
  <c r="Q36" i="17" s="1"/>
  <c r="R36" i="17" s="1"/>
  <c r="S36" i="17" s="1"/>
  <c r="F15" i="17"/>
  <c r="G15" i="17" s="1"/>
  <c r="H15" i="17" s="1"/>
  <c r="I15" i="17" s="1"/>
  <c r="J15" i="17" s="1"/>
  <c r="K15" i="17" s="1"/>
  <c r="L15" i="17" s="1"/>
  <c r="M15" i="17" s="1"/>
  <c r="N15" i="17" s="1"/>
  <c r="O15" i="17" s="1"/>
  <c r="P15" i="17" s="1"/>
  <c r="Q15" i="17" s="1"/>
  <c r="R15" i="17" s="1"/>
  <c r="S15" i="17" s="1"/>
  <c r="F19" i="17"/>
  <c r="G19" i="17" s="1"/>
  <c r="H19" i="17" s="1"/>
  <c r="I19" i="17" s="1"/>
  <c r="J19" i="17" s="1"/>
  <c r="K19" i="17" s="1"/>
  <c r="L19" i="17" s="1"/>
  <c r="M19" i="17" s="1"/>
  <c r="N19" i="17" s="1"/>
  <c r="O19" i="17" s="1"/>
  <c r="P19" i="17" s="1"/>
  <c r="Q19" i="17" s="1"/>
  <c r="R19" i="17" s="1"/>
  <c r="S19" i="17" s="1"/>
  <c r="F42" i="17"/>
  <c r="G42" i="17" s="1"/>
  <c r="F41" i="17"/>
  <c r="G41" i="17" s="1"/>
  <c r="H41" i="17" s="1"/>
  <c r="I41" i="17" s="1"/>
  <c r="E43" i="17"/>
  <c r="A4" i="24"/>
  <c r="H13" i="7"/>
  <c r="I15" i="25" s="1"/>
  <c r="F13" i="7"/>
  <c r="E39" i="22"/>
  <c r="G31" i="22"/>
  <c r="G30" i="22"/>
  <c r="G29" i="22"/>
  <c r="G27" i="22"/>
  <c r="G26" i="22"/>
  <c r="G24" i="22"/>
  <c r="G23" i="22"/>
  <c r="F34" i="14"/>
  <c r="F158" i="15"/>
  <c r="J28" i="10"/>
  <c r="I28" i="10"/>
  <c r="H28" i="10"/>
  <c r="G28" i="10"/>
  <c r="F28" i="10"/>
  <c r="E28" i="10"/>
  <c r="D56" i="14"/>
  <c r="D7" i="14"/>
  <c r="G7" i="9"/>
  <c r="I44" i="9"/>
  <c r="F25" i="18"/>
  <c r="F24" i="18"/>
  <c r="F23" i="18"/>
  <c r="F20" i="18"/>
  <c r="D9" i="15"/>
  <c r="D8" i="15"/>
  <c r="E27" i="13"/>
  <c r="E26" i="13"/>
  <c r="E25" i="13"/>
  <c r="C7" i="9"/>
  <c r="A9" i="17"/>
  <c r="A8" i="17"/>
  <c r="E37" i="23"/>
  <c r="E36" i="22"/>
  <c r="I36" i="23"/>
  <c r="I35" i="23"/>
  <c r="I34" i="23"/>
  <c r="I33" i="23"/>
  <c r="I32" i="23"/>
  <c r="I30" i="23"/>
  <c r="E28" i="23"/>
  <c r="A2" i="23"/>
  <c r="A1" i="23"/>
  <c r="E9" i="9" l="1"/>
  <c r="E8" i="9"/>
  <c r="E47" i="33"/>
  <c r="I13" i="25"/>
  <c r="I25" i="25"/>
  <c r="I26" i="25" s="1"/>
  <c r="I43" i="25"/>
  <c r="I44" i="25" s="1"/>
  <c r="I56" i="25"/>
  <c r="I57" i="25" s="1"/>
  <c r="D21" i="24"/>
  <c r="D18" i="24"/>
  <c r="C36" i="24"/>
  <c r="C54" i="24" s="1"/>
  <c r="D19" i="24"/>
  <c r="D26" i="24"/>
  <c r="D17" i="24"/>
  <c r="D20" i="24"/>
  <c r="D30" i="24"/>
  <c r="D23" i="24"/>
  <c r="D28" i="24"/>
  <c r="D31" i="24"/>
  <c r="D49" i="24"/>
  <c r="D22" i="24"/>
  <c r="D27" i="24"/>
  <c r="D29" i="24"/>
  <c r="D32" i="24"/>
  <c r="C53" i="24"/>
  <c r="D53" i="24" s="1"/>
  <c r="C56" i="24"/>
  <c r="C57" i="24" s="1"/>
  <c r="D51" i="24"/>
  <c r="H42" i="17"/>
  <c r="I42" i="17" s="1"/>
  <c r="J42" i="17" s="1"/>
  <c r="K42" i="17" s="1"/>
  <c r="L42" i="17" s="1"/>
  <c r="M42" i="17" s="1"/>
  <c r="N42" i="17" s="1"/>
  <c r="O42" i="17" s="1"/>
  <c r="P42" i="17" s="1"/>
  <c r="Q42" i="17" s="1"/>
  <c r="R42" i="17" s="1"/>
  <c r="S42" i="17" s="1"/>
  <c r="G43" i="17"/>
  <c r="J41" i="17"/>
  <c r="I43" i="17"/>
  <c r="H43" i="17"/>
  <c r="F43" i="17"/>
  <c r="D10" i="15"/>
  <c r="I37" i="23"/>
  <c r="G37" i="23" s="1"/>
  <c r="I59" i="25" l="1"/>
  <c r="I60" i="25" s="1"/>
  <c r="C38" i="24"/>
  <c r="C40" i="24" s="1"/>
  <c r="D33" i="24"/>
  <c r="D54" i="24"/>
  <c r="K41" i="17"/>
  <c r="J43" i="17"/>
  <c r="A2" i="22"/>
  <c r="A1" i="22"/>
  <c r="L141" i="21"/>
  <c r="K141" i="21"/>
  <c r="J141" i="21"/>
  <c r="I141" i="21"/>
  <c r="H141" i="21"/>
  <c r="R141" i="21" s="1"/>
  <c r="G141" i="21"/>
  <c r="F141" i="21"/>
  <c r="E141" i="21"/>
  <c r="P141" i="21" s="1"/>
  <c r="D141" i="21"/>
  <c r="C141" i="21"/>
  <c r="N141" i="21" s="1"/>
  <c r="L140" i="21"/>
  <c r="K140" i="21"/>
  <c r="J140" i="21"/>
  <c r="I140" i="21"/>
  <c r="H140" i="21"/>
  <c r="R140" i="21" s="1"/>
  <c r="G140" i="21"/>
  <c r="F140" i="21"/>
  <c r="Q140" i="21" s="1"/>
  <c r="E140" i="21"/>
  <c r="P140" i="21" s="1"/>
  <c r="D140" i="21"/>
  <c r="C140" i="21"/>
  <c r="N140" i="21" s="1"/>
  <c r="L139" i="21"/>
  <c r="K139" i="21"/>
  <c r="J139" i="21"/>
  <c r="I139" i="21"/>
  <c r="H139" i="21"/>
  <c r="R139" i="21" s="1"/>
  <c r="G139" i="21"/>
  <c r="F139" i="21"/>
  <c r="E139" i="21"/>
  <c r="P139" i="21" s="1"/>
  <c r="D139" i="21"/>
  <c r="C139" i="21"/>
  <c r="N139" i="21" s="1"/>
  <c r="L138" i="21"/>
  <c r="K138" i="21"/>
  <c r="J138" i="21"/>
  <c r="I138" i="21"/>
  <c r="H138" i="21"/>
  <c r="R138" i="21" s="1"/>
  <c r="G138" i="21"/>
  <c r="F138" i="21"/>
  <c r="E138" i="21"/>
  <c r="P138" i="21" s="1"/>
  <c r="D138" i="21"/>
  <c r="C138" i="21"/>
  <c r="N138" i="21" s="1"/>
  <c r="R137" i="21"/>
  <c r="Q137" i="21"/>
  <c r="P137" i="21"/>
  <c r="O137" i="21"/>
  <c r="N137" i="21"/>
  <c r="L136" i="21"/>
  <c r="K136" i="21"/>
  <c r="J136" i="21"/>
  <c r="I136" i="21"/>
  <c r="H136" i="21"/>
  <c r="R136" i="21" s="1"/>
  <c r="G136" i="21"/>
  <c r="F136" i="21"/>
  <c r="E136" i="21"/>
  <c r="P136" i="21" s="1"/>
  <c r="D136" i="21"/>
  <c r="C136" i="21"/>
  <c r="N136" i="21" s="1"/>
  <c r="L135" i="21"/>
  <c r="K135" i="21"/>
  <c r="J135" i="21"/>
  <c r="I135" i="21"/>
  <c r="H135" i="21"/>
  <c r="R135" i="21" s="1"/>
  <c r="G135" i="21"/>
  <c r="F135" i="21"/>
  <c r="E135" i="21"/>
  <c r="P135" i="21" s="1"/>
  <c r="D135" i="21"/>
  <c r="C135" i="21"/>
  <c r="O135" i="21" s="1"/>
  <c r="L133" i="21"/>
  <c r="K133" i="21"/>
  <c r="J133" i="21"/>
  <c r="I133" i="21"/>
  <c r="H133" i="21"/>
  <c r="R133" i="21" s="1"/>
  <c r="G133" i="21"/>
  <c r="F133" i="21"/>
  <c r="Q133" i="21" s="1"/>
  <c r="E133" i="21"/>
  <c r="P133" i="21" s="1"/>
  <c r="D133" i="21"/>
  <c r="C133" i="21"/>
  <c r="N133" i="21" s="1"/>
  <c r="L132" i="21"/>
  <c r="K132" i="21"/>
  <c r="J132" i="21"/>
  <c r="I132" i="21"/>
  <c r="H132" i="21"/>
  <c r="R132" i="21" s="1"/>
  <c r="G132" i="21"/>
  <c r="F132" i="21"/>
  <c r="E132" i="21"/>
  <c r="P132" i="21" s="1"/>
  <c r="D132" i="21"/>
  <c r="C132" i="21"/>
  <c r="N132" i="21" s="1"/>
  <c r="L131" i="21"/>
  <c r="K131" i="21"/>
  <c r="J131" i="21"/>
  <c r="I131" i="21"/>
  <c r="H131" i="21"/>
  <c r="R131" i="21" s="1"/>
  <c r="G131" i="21"/>
  <c r="F131" i="21"/>
  <c r="E131" i="21"/>
  <c r="P131" i="21" s="1"/>
  <c r="D131" i="21"/>
  <c r="C131" i="21"/>
  <c r="N131" i="21" s="1"/>
  <c r="L130" i="21"/>
  <c r="K130" i="21"/>
  <c r="J130" i="21"/>
  <c r="I130" i="21"/>
  <c r="H130" i="21"/>
  <c r="R130" i="21" s="1"/>
  <c r="G130" i="21"/>
  <c r="F130" i="21"/>
  <c r="Q130" i="21" s="1"/>
  <c r="E130" i="21"/>
  <c r="P130" i="21" s="1"/>
  <c r="D130" i="21"/>
  <c r="C130" i="21"/>
  <c r="O130" i="21" s="1"/>
  <c r="R129" i="21"/>
  <c r="Q129" i="21"/>
  <c r="P129" i="21"/>
  <c r="O129" i="21"/>
  <c r="N129" i="21"/>
  <c r="L128" i="21"/>
  <c r="K128" i="21"/>
  <c r="J128" i="21"/>
  <c r="I128" i="21"/>
  <c r="H128" i="21"/>
  <c r="R128" i="21" s="1"/>
  <c r="G128" i="21"/>
  <c r="F128" i="21"/>
  <c r="E128" i="21"/>
  <c r="P128" i="21" s="1"/>
  <c r="D128" i="21"/>
  <c r="C128" i="21"/>
  <c r="O128" i="21" s="1"/>
  <c r="L127" i="21"/>
  <c r="K127" i="21"/>
  <c r="J127" i="21"/>
  <c r="I127" i="21"/>
  <c r="H127" i="21"/>
  <c r="R127" i="21" s="1"/>
  <c r="G127" i="21"/>
  <c r="F127" i="21"/>
  <c r="Q127" i="21" s="1"/>
  <c r="E127" i="21"/>
  <c r="P127" i="21" s="1"/>
  <c r="D127" i="21"/>
  <c r="C127" i="21"/>
  <c r="N127" i="21" s="1"/>
  <c r="L125" i="21"/>
  <c r="K125" i="21"/>
  <c r="J125" i="21"/>
  <c r="I125" i="21"/>
  <c r="H125" i="21"/>
  <c r="R125" i="21" s="1"/>
  <c r="G125" i="21"/>
  <c r="F125" i="21"/>
  <c r="E125" i="21"/>
  <c r="P125" i="21" s="1"/>
  <c r="D125" i="21"/>
  <c r="C125" i="21"/>
  <c r="N125" i="21" s="1"/>
  <c r="L124" i="21"/>
  <c r="K124" i="21"/>
  <c r="J124" i="21"/>
  <c r="I124" i="21"/>
  <c r="H124" i="21"/>
  <c r="R124" i="21" s="1"/>
  <c r="G124" i="21"/>
  <c r="F124" i="21"/>
  <c r="E124" i="21"/>
  <c r="P124" i="21" s="1"/>
  <c r="D124" i="21"/>
  <c r="C124" i="21"/>
  <c r="N124" i="21" s="1"/>
  <c r="R123" i="21"/>
  <c r="L123" i="21"/>
  <c r="K123" i="21"/>
  <c r="J123" i="21"/>
  <c r="I123" i="21"/>
  <c r="H123" i="21"/>
  <c r="G123" i="21"/>
  <c r="F123" i="21"/>
  <c r="Q123" i="21" s="1"/>
  <c r="E123" i="21"/>
  <c r="P123" i="21" s="1"/>
  <c r="D123" i="21"/>
  <c r="C123" i="21"/>
  <c r="O123" i="21" s="1"/>
  <c r="L122" i="21"/>
  <c r="K122" i="21"/>
  <c r="J122" i="21"/>
  <c r="I122" i="21"/>
  <c r="H122" i="21"/>
  <c r="R122" i="21" s="1"/>
  <c r="G122" i="21"/>
  <c r="F122" i="21"/>
  <c r="E122" i="21"/>
  <c r="P122" i="21" s="1"/>
  <c r="D122" i="21"/>
  <c r="C122" i="21"/>
  <c r="N122" i="21" s="1"/>
  <c r="R121" i="21"/>
  <c r="Q121" i="21"/>
  <c r="P121" i="21"/>
  <c r="O121" i="21"/>
  <c r="N121" i="21"/>
  <c r="L120" i="21"/>
  <c r="K120" i="21"/>
  <c r="J120" i="21"/>
  <c r="I120" i="21"/>
  <c r="H120" i="21"/>
  <c r="R120" i="21" s="1"/>
  <c r="G120" i="21"/>
  <c r="F120" i="21"/>
  <c r="E120" i="21"/>
  <c r="P120" i="21" s="1"/>
  <c r="D120" i="21"/>
  <c r="C120" i="21"/>
  <c r="N120" i="21" s="1"/>
  <c r="L119" i="21"/>
  <c r="K119" i="21"/>
  <c r="J119" i="21"/>
  <c r="I119" i="21"/>
  <c r="H119" i="21"/>
  <c r="R119" i="21" s="1"/>
  <c r="G119" i="21"/>
  <c r="F119" i="21"/>
  <c r="Q119" i="21" s="1"/>
  <c r="E119" i="21"/>
  <c r="P119" i="21" s="1"/>
  <c r="D119" i="21"/>
  <c r="C119" i="21"/>
  <c r="N119" i="21" s="1"/>
  <c r="R117" i="21"/>
  <c r="N117" i="21"/>
  <c r="L117" i="21"/>
  <c r="K117" i="21"/>
  <c r="J117" i="21"/>
  <c r="I117" i="21"/>
  <c r="H117" i="21"/>
  <c r="G117" i="21"/>
  <c r="F117" i="21"/>
  <c r="E117" i="21"/>
  <c r="P117" i="21" s="1"/>
  <c r="D117" i="21"/>
  <c r="C117" i="21"/>
  <c r="L116" i="21"/>
  <c r="K116" i="21"/>
  <c r="J116" i="21"/>
  <c r="I116" i="21"/>
  <c r="H116" i="21"/>
  <c r="R116" i="21" s="1"/>
  <c r="G116" i="21"/>
  <c r="F116" i="21"/>
  <c r="E116" i="21"/>
  <c r="P116" i="21" s="1"/>
  <c r="D116" i="21"/>
  <c r="C116" i="21"/>
  <c r="N116" i="21" s="1"/>
  <c r="L115" i="21"/>
  <c r="K115" i="21"/>
  <c r="J115" i="21"/>
  <c r="I115" i="21"/>
  <c r="H115" i="21"/>
  <c r="R115" i="21" s="1"/>
  <c r="G115" i="21"/>
  <c r="F115" i="21"/>
  <c r="Q115" i="21" s="1"/>
  <c r="E115" i="21"/>
  <c r="P115" i="21" s="1"/>
  <c r="D115" i="21"/>
  <c r="C115" i="21"/>
  <c r="N115" i="21" s="1"/>
  <c r="L114" i="21"/>
  <c r="K114" i="21"/>
  <c r="J114" i="21"/>
  <c r="I114" i="21"/>
  <c r="H114" i="21"/>
  <c r="R114" i="21" s="1"/>
  <c r="G114" i="21"/>
  <c r="F114" i="21"/>
  <c r="Q114" i="21" s="1"/>
  <c r="E114" i="21"/>
  <c r="P114" i="21" s="1"/>
  <c r="D114" i="21"/>
  <c r="C114" i="21"/>
  <c r="R113" i="21"/>
  <c r="Q113" i="21"/>
  <c r="P113" i="21"/>
  <c r="O113" i="21"/>
  <c r="N113" i="21"/>
  <c r="L112" i="21"/>
  <c r="K112" i="21"/>
  <c r="J112" i="21"/>
  <c r="I112" i="21"/>
  <c r="H112" i="21"/>
  <c r="R112" i="21" s="1"/>
  <c r="G112" i="21"/>
  <c r="F112" i="21"/>
  <c r="E112" i="21"/>
  <c r="P112" i="21" s="1"/>
  <c r="D112" i="21"/>
  <c r="C112" i="21"/>
  <c r="N112" i="21" s="1"/>
  <c r="L111" i="21"/>
  <c r="K111" i="21"/>
  <c r="J111" i="21"/>
  <c r="I111" i="21"/>
  <c r="H111" i="21"/>
  <c r="R111" i="21" s="1"/>
  <c r="G111" i="21"/>
  <c r="F111" i="21"/>
  <c r="Q111" i="21" s="1"/>
  <c r="E111" i="21"/>
  <c r="P111" i="21" s="1"/>
  <c r="D111" i="21"/>
  <c r="C111" i="21"/>
  <c r="N111" i="21" s="1"/>
  <c r="R109" i="21"/>
  <c r="L109" i="21"/>
  <c r="K109" i="21"/>
  <c r="J109" i="21"/>
  <c r="I109" i="21"/>
  <c r="H109" i="21"/>
  <c r="G109" i="21"/>
  <c r="F109" i="21"/>
  <c r="Q109" i="21" s="1"/>
  <c r="E109" i="21"/>
  <c r="P109" i="21" s="1"/>
  <c r="D109" i="21"/>
  <c r="C109" i="21"/>
  <c r="O109" i="21" s="1"/>
  <c r="L108" i="21"/>
  <c r="K108" i="21"/>
  <c r="J108" i="21"/>
  <c r="I108" i="21"/>
  <c r="H108" i="21"/>
  <c r="R108" i="21" s="1"/>
  <c r="G108" i="21"/>
  <c r="F108" i="21"/>
  <c r="Q108" i="21" s="1"/>
  <c r="E108" i="21"/>
  <c r="P108" i="21" s="1"/>
  <c r="D108" i="21"/>
  <c r="C108" i="21"/>
  <c r="N108" i="21" s="1"/>
  <c r="L107" i="21"/>
  <c r="K107" i="21"/>
  <c r="J107" i="21"/>
  <c r="I107" i="21"/>
  <c r="H107" i="21"/>
  <c r="R107" i="21" s="1"/>
  <c r="G107" i="21"/>
  <c r="F107" i="21"/>
  <c r="E107" i="21"/>
  <c r="P107" i="21" s="1"/>
  <c r="D107" i="21"/>
  <c r="C107" i="21"/>
  <c r="O107" i="21" s="1"/>
  <c r="L106" i="21"/>
  <c r="K106" i="21"/>
  <c r="J106" i="21"/>
  <c r="I106" i="21"/>
  <c r="H106" i="21"/>
  <c r="R106" i="21" s="1"/>
  <c r="G106" i="21"/>
  <c r="F106" i="21"/>
  <c r="Q106" i="21" s="1"/>
  <c r="E106" i="21"/>
  <c r="P106" i="21" s="1"/>
  <c r="D106" i="21"/>
  <c r="C106" i="21"/>
  <c r="N106" i="21" s="1"/>
  <c r="R105" i="21"/>
  <c r="Q105" i="21"/>
  <c r="P105" i="21"/>
  <c r="O105" i="21"/>
  <c r="N105" i="21"/>
  <c r="L104" i="21"/>
  <c r="K104" i="21"/>
  <c r="J104" i="21"/>
  <c r="I104" i="21"/>
  <c r="H104" i="21"/>
  <c r="R104" i="21" s="1"/>
  <c r="G104" i="21"/>
  <c r="F104" i="21"/>
  <c r="Q104" i="21" s="1"/>
  <c r="E104" i="21"/>
  <c r="P104" i="21" s="1"/>
  <c r="D104" i="21"/>
  <c r="C104" i="21"/>
  <c r="N104" i="21" s="1"/>
  <c r="R103" i="21"/>
  <c r="L103" i="21"/>
  <c r="K103" i="21"/>
  <c r="J103" i="21"/>
  <c r="I103" i="21"/>
  <c r="H103" i="21"/>
  <c r="G103" i="21"/>
  <c r="F103" i="21"/>
  <c r="Q103" i="21" s="1"/>
  <c r="E103" i="21"/>
  <c r="P103" i="21" s="1"/>
  <c r="D103" i="21"/>
  <c r="C103" i="21"/>
  <c r="O103" i="21" s="1"/>
  <c r="L101" i="21"/>
  <c r="K101" i="21"/>
  <c r="J101" i="21"/>
  <c r="I101" i="21"/>
  <c r="H101" i="21"/>
  <c r="R101" i="21" s="1"/>
  <c r="G101" i="21"/>
  <c r="F101" i="21"/>
  <c r="Q101" i="21" s="1"/>
  <c r="E101" i="21"/>
  <c r="P101" i="21" s="1"/>
  <c r="D101" i="21"/>
  <c r="C101" i="21"/>
  <c r="N101" i="21" s="1"/>
  <c r="L100" i="21"/>
  <c r="K100" i="21"/>
  <c r="J100" i="21"/>
  <c r="I100" i="21"/>
  <c r="H100" i="21"/>
  <c r="R100" i="21" s="1"/>
  <c r="G100" i="21"/>
  <c r="F100" i="21"/>
  <c r="E100" i="21"/>
  <c r="P100" i="21" s="1"/>
  <c r="D100" i="21"/>
  <c r="C100" i="21"/>
  <c r="O100" i="21" s="1"/>
  <c r="L99" i="21"/>
  <c r="K99" i="21"/>
  <c r="J99" i="21"/>
  <c r="I99" i="21"/>
  <c r="H99" i="21"/>
  <c r="R99" i="21" s="1"/>
  <c r="G99" i="21"/>
  <c r="F99" i="21"/>
  <c r="Q99" i="21" s="1"/>
  <c r="E99" i="21"/>
  <c r="P99" i="21" s="1"/>
  <c r="D99" i="21"/>
  <c r="C99" i="21"/>
  <c r="N99" i="21" s="1"/>
  <c r="R98" i="21"/>
  <c r="L98" i="21"/>
  <c r="K98" i="21"/>
  <c r="J98" i="21"/>
  <c r="I98" i="21"/>
  <c r="H98" i="21"/>
  <c r="G98" i="21"/>
  <c r="F98" i="21"/>
  <c r="Q98" i="21" s="1"/>
  <c r="E98" i="21"/>
  <c r="P98" i="21" s="1"/>
  <c r="D98" i="21"/>
  <c r="C98" i="21"/>
  <c r="O98" i="21" s="1"/>
  <c r="R97" i="21"/>
  <c r="Q97" i="21"/>
  <c r="P97" i="21"/>
  <c r="O97" i="21"/>
  <c r="N97" i="21"/>
  <c r="R96" i="21"/>
  <c r="L96" i="21"/>
  <c r="K96" i="21"/>
  <c r="J96" i="21"/>
  <c r="I96" i="21"/>
  <c r="H96" i="21"/>
  <c r="G96" i="21"/>
  <c r="F96" i="21"/>
  <c r="Q96" i="21" s="1"/>
  <c r="E96" i="21"/>
  <c r="P96" i="21" s="1"/>
  <c r="D96" i="21"/>
  <c r="C96" i="21"/>
  <c r="O96" i="21" s="1"/>
  <c r="L95" i="21"/>
  <c r="K95" i="21"/>
  <c r="J95" i="21"/>
  <c r="I95" i="21"/>
  <c r="H95" i="21"/>
  <c r="R95" i="21" s="1"/>
  <c r="G95" i="21"/>
  <c r="F95" i="21"/>
  <c r="Q95" i="21" s="1"/>
  <c r="E95" i="21"/>
  <c r="P95" i="21" s="1"/>
  <c r="D95" i="21"/>
  <c r="C95" i="21"/>
  <c r="N95" i="21" s="1"/>
  <c r="L93" i="21"/>
  <c r="K93" i="21"/>
  <c r="J93" i="21"/>
  <c r="I93" i="21"/>
  <c r="H93" i="21"/>
  <c r="R93" i="21" s="1"/>
  <c r="G93" i="21"/>
  <c r="F93" i="21"/>
  <c r="E93" i="21"/>
  <c r="P93" i="21" s="1"/>
  <c r="D93" i="21"/>
  <c r="C93" i="21"/>
  <c r="O93" i="21" s="1"/>
  <c r="L92" i="21"/>
  <c r="K92" i="21"/>
  <c r="J92" i="21"/>
  <c r="I92" i="21"/>
  <c r="H92" i="21"/>
  <c r="R92" i="21" s="1"/>
  <c r="G92" i="21"/>
  <c r="F92" i="21"/>
  <c r="Q92" i="21" s="1"/>
  <c r="E92" i="21"/>
  <c r="P92" i="21" s="1"/>
  <c r="D92" i="21"/>
  <c r="C92" i="21"/>
  <c r="N92" i="21" s="1"/>
  <c r="R91" i="21"/>
  <c r="L91" i="21"/>
  <c r="K91" i="21"/>
  <c r="J91" i="21"/>
  <c r="I91" i="21"/>
  <c r="H91" i="21"/>
  <c r="G91" i="21"/>
  <c r="F91" i="21"/>
  <c r="Q91" i="21" s="1"/>
  <c r="E91" i="21"/>
  <c r="P91" i="21" s="1"/>
  <c r="D91" i="21"/>
  <c r="C91" i="21"/>
  <c r="O91" i="21" s="1"/>
  <c r="L90" i="21"/>
  <c r="K90" i="21"/>
  <c r="J90" i="21"/>
  <c r="I90" i="21"/>
  <c r="H90" i="21"/>
  <c r="R90" i="21" s="1"/>
  <c r="G90" i="21"/>
  <c r="F90" i="21"/>
  <c r="E90" i="21"/>
  <c r="P90" i="21" s="1"/>
  <c r="D90" i="21"/>
  <c r="C90" i="21"/>
  <c r="N90" i="21" s="1"/>
  <c r="R89" i="21"/>
  <c r="Q89" i="21"/>
  <c r="P89" i="21"/>
  <c r="O89" i="21"/>
  <c r="N89" i="21"/>
  <c r="L88" i="21"/>
  <c r="K88" i="21"/>
  <c r="J88" i="21"/>
  <c r="I88" i="21"/>
  <c r="H88" i="21"/>
  <c r="R88" i="21" s="1"/>
  <c r="G88" i="21"/>
  <c r="F88" i="21"/>
  <c r="Q88" i="21" s="1"/>
  <c r="E88" i="21"/>
  <c r="P88" i="21" s="1"/>
  <c r="D88" i="21"/>
  <c r="C88" i="21"/>
  <c r="N88" i="21" s="1"/>
  <c r="L87" i="21"/>
  <c r="K87" i="21"/>
  <c r="J87" i="21"/>
  <c r="I87" i="21"/>
  <c r="H87" i="21"/>
  <c r="R87" i="21" s="1"/>
  <c r="G87" i="21"/>
  <c r="F87" i="21"/>
  <c r="Q87" i="21" s="1"/>
  <c r="E87" i="21"/>
  <c r="P87" i="21" s="1"/>
  <c r="D87" i="21"/>
  <c r="C87" i="21"/>
  <c r="N87" i="21" s="1"/>
  <c r="N85" i="21"/>
  <c r="L85" i="21"/>
  <c r="K85" i="21"/>
  <c r="J85" i="21"/>
  <c r="I85" i="21"/>
  <c r="H85" i="21"/>
  <c r="R85" i="21" s="1"/>
  <c r="G85" i="21"/>
  <c r="F85" i="21"/>
  <c r="E85" i="21"/>
  <c r="P85" i="21" s="1"/>
  <c r="D85" i="21"/>
  <c r="C85" i="21"/>
  <c r="L84" i="21"/>
  <c r="K84" i="21"/>
  <c r="J84" i="21"/>
  <c r="I84" i="21"/>
  <c r="H84" i="21"/>
  <c r="R84" i="21" s="1"/>
  <c r="G84" i="21"/>
  <c r="F84" i="21"/>
  <c r="Q84" i="21" s="1"/>
  <c r="E84" i="21"/>
  <c r="P84" i="21" s="1"/>
  <c r="D84" i="21"/>
  <c r="C84" i="21"/>
  <c r="N84" i="21" s="1"/>
  <c r="L83" i="21"/>
  <c r="K83" i="21"/>
  <c r="J83" i="21"/>
  <c r="I83" i="21"/>
  <c r="H83" i="21"/>
  <c r="R83" i="21" s="1"/>
  <c r="G83" i="21"/>
  <c r="F83" i="21"/>
  <c r="Q83" i="21" s="1"/>
  <c r="E83" i="21"/>
  <c r="P83" i="21" s="1"/>
  <c r="D83" i="21"/>
  <c r="C83" i="21"/>
  <c r="N83" i="21" s="1"/>
  <c r="L82" i="21"/>
  <c r="K82" i="21"/>
  <c r="J82" i="21"/>
  <c r="I82" i="21"/>
  <c r="H82" i="21"/>
  <c r="R82" i="21" s="1"/>
  <c r="G82" i="21"/>
  <c r="F82" i="21"/>
  <c r="E82" i="21"/>
  <c r="P82" i="21" s="1"/>
  <c r="D82" i="21"/>
  <c r="C82" i="21"/>
  <c r="R81" i="21"/>
  <c r="Q81" i="21"/>
  <c r="P81" i="21"/>
  <c r="O81" i="21"/>
  <c r="N81" i="21"/>
  <c r="L80" i="21"/>
  <c r="K80" i="21"/>
  <c r="J80" i="21"/>
  <c r="I80" i="21"/>
  <c r="H80" i="21"/>
  <c r="R80" i="21" s="1"/>
  <c r="G80" i="21"/>
  <c r="F80" i="21"/>
  <c r="E80" i="21"/>
  <c r="P80" i="21" s="1"/>
  <c r="D80" i="21"/>
  <c r="C80" i="21"/>
  <c r="N80" i="21" s="1"/>
  <c r="N79" i="21"/>
  <c r="L79" i="21"/>
  <c r="K79" i="21"/>
  <c r="J79" i="21"/>
  <c r="I79" i="21"/>
  <c r="H79" i="21"/>
  <c r="R79" i="21" s="1"/>
  <c r="G79" i="21"/>
  <c r="F79" i="21"/>
  <c r="Q79" i="21" s="1"/>
  <c r="E79" i="21"/>
  <c r="P79" i="21" s="1"/>
  <c r="D79" i="21"/>
  <c r="C79" i="21"/>
  <c r="R77" i="21"/>
  <c r="N77" i="21"/>
  <c r="L77" i="21"/>
  <c r="K77" i="21"/>
  <c r="J77" i="21"/>
  <c r="I77" i="21"/>
  <c r="H77" i="21"/>
  <c r="G77" i="21"/>
  <c r="F77" i="21"/>
  <c r="Q77" i="21" s="1"/>
  <c r="E77" i="21"/>
  <c r="P77" i="21" s="1"/>
  <c r="D77" i="21"/>
  <c r="C77" i="21"/>
  <c r="O77" i="21" s="1"/>
  <c r="L76" i="21"/>
  <c r="K76" i="21"/>
  <c r="J76" i="21"/>
  <c r="I76" i="21"/>
  <c r="H76" i="21"/>
  <c r="R76" i="21" s="1"/>
  <c r="G76" i="21"/>
  <c r="F76" i="21"/>
  <c r="E76" i="21"/>
  <c r="P76" i="21" s="1"/>
  <c r="D76" i="21"/>
  <c r="C76" i="21"/>
  <c r="N76" i="21" s="1"/>
  <c r="L75" i="21"/>
  <c r="K75" i="21"/>
  <c r="J75" i="21"/>
  <c r="I75" i="21"/>
  <c r="H75" i="21"/>
  <c r="R75" i="21" s="1"/>
  <c r="G75" i="21"/>
  <c r="F75" i="21"/>
  <c r="E75" i="21"/>
  <c r="P75" i="21" s="1"/>
  <c r="D75" i="21"/>
  <c r="C75" i="21"/>
  <c r="N75" i="21" s="1"/>
  <c r="O74" i="21"/>
  <c r="L74" i="21"/>
  <c r="K74" i="21"/>
  <c r="J74" i="21"/>
  <c r="I74" i="21"/>
  <c r="H74" i="21"/>
  <c r="R74" i="21" s="1"/>
  <c r="G74" i="21"/>
  <c r="F74" i="21"/>
  <c r="Q74" i="21" s="1"/>
  <c r="E74" i="21"/>
  <c r="P74" i="21" s="1"/>
  <c r="D74" i="21"/>
  <c r="C74" i="21"/>
  <c r="N74" i="21" s="1"/>
  <c r="R73" i="21"/>
  <c r="Q73" i="21"/>
  <c r="P73" i="21"/>
  <c r="O73" i="21"/>
  <c r="N73" i="21"/>
  <c r="N72" i="21"/>
  <c r="L72" i="21"/>
  <c r="K72" i="21"/>
  <c r="J72" i="21"/>
  <c r="I72" i="21"/>
  <c r="H72" i="21"/>
  <c r="R72" i="21" s="1"/>
  <c r="G72" i="21"/>
  <c r="F72" i="21"/>
  <c r="Q72" i="21" s="1"/>
  <c r="E72" i="21"/>
  <c r="P72" i="21" s="1"/>
  <c r="D72" i="21"/>
  <c r="O72" i="21" s="1"/>
  <c r="C72" i="21"/>
  <c r="R71" i="21"/>
  <c r="N71" i="21"/>
  <c r="L71" i="21"/>
  <c r="K71" i="21"/>
  <c r="J71" i="21"/>
  <c r="I71" i="21"/>
  <c r="H71" i="21"/>
  <c r="G71" i="21"/>
  <c r="F71" i="21"/>
  <c r="Q71" i="21" s="1"/>
  <c r="E71" i="21"/>
  <c r="P71" i="21" s="1"/>
  <c r="D71" i="21"/>
  <c r="C71" i="21"/>
  <c r="L69" i="21"/>
  <c r="K69" i="21"/>
  <c r="J69" i="21"/>
  <c r="I69" i="21"/>
  <c r="H69" i="21"/>
  <c r="R69" i="21" s="1"/>
  <c r="G69" i="21"/>
  <c r="F69" i="21"/>
  <c r="E69" i="21"/>
  <c r="P69" i="21" s="1"/>
  <c r="D69" i="21"/>
  <c r="C69" i="21"/>
  <c r="N69" i="21" s="1"/>
  <c r="L68" i="21"/>
  <c r="K68" i="21"/>
  <c r="J68" i="21"/>
  <c r="I68" i="21"/>
  <c r="H68" i="21"/>
  <c r="R68" i="21" s="1"/>
  <c r="G68" i="21"/>
  <c r="F68" i="21"/>
  <c r="E68" i="21"/>
  <c r="P68" i="21" s="1"/>
  <c r="D68" i="21"/>
  <c r="C68" i="21"/>
  <c r="N68" i="21" s="1"/>
  <c r="R67" i="21"/>
  <c r="L67" i="21"/>
  <c r="K67" i="21"/>
  <c r="J67" i="21"/>
  <c r="I67" i="21"/>
  <c r="H67" i="21"/>
  <c r="G67" i="21"/>
  <c r="F67" i="21"/>
  <c r="E67" i="21"/>
  <c r="P67" i="21" s="1"/>
  <c r="D67" i="21"/>
  <c r="C67" i="21"/>
  <c r="N67" i="21" s="1"/>
  <c r="R66" i="21"/>
  <c r="L66" i="21"/>
  <c r="K66" i="21"/>
  <c r="J66" i="21"/>
  <c r="I66" i="21"/>
  <c r="H66" i="21"/>
  <c r="G66" i="21"/>
  <c r="F66" i="21"/>
  <c r="Q66" i="21" s="1"/>
  <c r="E66" i="21"/>
  <c r="P66" i="21" s="1"/>
  <c r="D66" i="21"/>
  <c r="C66" i="21"/>
  <c r="O66" i="21" s="1"/>
  <c r="R65" i="21"/>
  <c r="Q65" i="21"/>
  <c r="P65" i="21"/>
  <c r="O65" i="21"/>
  <c r="N65" i="21"/>
  <c r="R64" i="21"/>
  <c r="L64" i="21"/>
  <c r="K64" i="21"/>
  <c r="J64" i="21"/>
  <c r="I64" i="21"/>
  <c r="H64" i="21"/>
  <c r="G64" i="21"/>
  <c r="F64" i="21"/>
  <c r="E64" i="21"/>
  <c r="P64" i="21" s="1"/>
  <c r="D64" i="21"/>
  <c r="C64" i="21"/>
  <c r="O64" i="21" s="1"/>
  <c r="L63" i="21"/>
  <c r="K63" i="21"/>
  <c r="J63" i="21"/>
  <c r="I63" i="21"/>
  <c r="H63" i="21"/>
  <c r="R63" i="21" s="1"/>
  <c r="G63" i="21"/>
  <c r="F63" i="21"/>
  <c r="Q63" i="21" s="1"/>
  <c r="E63" i="21"/>
  <c r="P63" i="21" s="1"/>
  <c r="D63" i="21"/>
  <c r="C63" i="21"/>
  <c r="N63" i="21" s="1"/>
  <c r="L61" i="21"/>
  <c r="K61" i="21"/>
  <c r="J61" i="21"/>
  <c r="I61" i="21"/>
  <c r="H61" i="21"/>
  <c r="R61" i="21" s="1"/>
  <c r="G61" i="21"/>
  <c r="F61" i="21"/>
  <c r="E61" i="21"/>
  <c r="P61" i="21" s="1"/>
  <c r="D61" i="21"/>
  <c r="C61" i="21"/>
  <c r="O61" i="21" s="1"/>
  <c r="L60" i="21"/>
  <c r="K60" i="21"/>
  <c r="J60" i="21"/>
  <c r="I60" i="21"/>
  <c r="H60" i="21"/>
  <c r="R60" i="21" s="1"/>
  <c r="G60" i="21"/>
  <c r="F60" i="21"/>
  <c r="Q60" i="21" s="1"/>
  <c r="E60" i="21"/>
  <c r="P60" i="21" s="1"/>
  <c r="D60" i="21"/>
  <c r="C60" i="21"/>
  <c r="N60" i="21" s="1"/>
  <c r="R59" i="21"/>
  <c r="L59" i="21"/>
  <c r="K59" i="21"/>
  <c r="J59" i="21"/>
  <c r="I59" i="21"/>
  <c r="H59" i="21"/>
  <c r="G59" i="21"/>
  <c r="F59" i="21"/>
  <c r="Q59" i="21" s="1"/>
  <c r="E59" i="21"/>
  <c r="P59" i="21" s="1"/>
  <c r="D59" i="21"/>
  <c r="C59" i="21"/>
  <c r="O59" i="21" s="1"/>
  <c r="L58" i="21"/>
  <c r="K58" i="21"/>
  <c r="J58" i="21"/>
  <c r="I58" i="21"/>
  <c r="H58" i="21"/>
  <c r="R58" i="21" s="1"/>
  <c r="G58" i="21"/>
  <c r="F58" i="21"/>
  <c r="E58" i="21"/>
  <c r="P58" i="21" s="1"/>
  <c r="D58" i="21"/>
  <c r="C58" i="21"/>
  <c r="N58" i="21" s="1"/>
  <c r="R57" i="21"/>
  <c r="Q57" i="21"/>
  <c r="P57" i="21"/>
  <c r="O57" i="21"/>
  <c r="N57" i="21"/>
  <c r="L56" i="21"/>
  <c r="K56" i="21"/>
  <c r="J56" i="21"/>
  <c r="I56" i="21"/>
  <c r="H56" i="21"/>
  <c r="R56" i="21" s="1"/>
  <c r="G56" i="21"/>
  <c r="F56" i="21"/>
  <c r="Q56" i="21" s="1"/>
  <c r="E56" i="21"/>
  <c r="P56" i="21" s="1"/>
  <c r="D56" i="21"/>
  <c r="C56" i="21"/>
  <c r="N56" i="21" s="1"/>
  <c r="L55" i="21"/>
  <c r="K55" i="21"/>
  <c r="J55" i="21"/>
  <c r="I55" i="21"/>
  <c r="H55" i="21"/>
  <c r="R55" i="21" s="1"/>
  <c r="G55" i="21"/>
  <c r="F55" i="21"/>
  <c r="Q55" i="21" s="1"/>
  <c r="E55" i="21"/>
  <c r="P55" i="21" s="1"/>
  <c r="D55" i="21"/>
  <c r="C55" i="21"/>
  <c r="N53" i="21"/>
  <c r="L53" i="21"/>
  <c r="K53" i="21"/>
  <c r="J53" i="21"/>
  <c r="I53" i="21"/>
  <c r="H53" i="21"/>
  <c r="R53" i="21" s="1"/>
  <c r="G53" i="21"/>
  <c r="F53" i="21"/>
  <c r="E53" i="21"/>
  <c r="P53" i="21" s="1"/>
  <c r="D53" i="21"/>
  <c r="C53" i="21"/>
  <c r="L52" i="21"/>
  <c r="K52" i="21"/>
  <c r="J52" i="21"/>
  <c r="I52" i="21"/>
  <c r="H52" i="21"/>
  <c r="R52" i="21" s="1"/>
  <c r="G52" i="21"/>
  <c r="F52" i="21"/>
  <c r="Q52" i="21" s="1"/>
  <c r="E52" i="21"/>
  <c r="P52" i="21" s="1"/>
  <c r="D52" i="21"/>
  <c r="C52" i="21"/>
  <c r="N52" i="21" s="1"/>
  <c r="L51" i="21"/>
  <c r="K51" i="21"/>
  <c r="J51" i="21"/>
  <c r="I51" i="21"/>
  <c r="H51" i="21"/>
  <c r="R51" i="21" s="1"/>
  <c r="G51" i="21"/>
  <c r="F51" i="21"/>
  <c r="Q51" i="21" s="1"/>
  <c r="E51" i="21"/>
  <c r="P51" i="21" s="1"/>
  <c r="D51" i="21"/>
  <c r="C51" i="21"/>
  <c r="N51" i="21" s="1"/>
  <c r="L50" i="21"/>
  <c r="K50" i="21"/>
  <c r="J50" i="21"/>
  <c r="I50" i="21"/>
  <c r="H50" i="21"/>
  <c r="R50" i="21" s="1"/>
  <c r="G50" i="21"/>
  <c r="F50" i="21"/>
  <c r="E50" i="21"/>
  <c r="P50" i="21" s="1"/>
  <c r="D50" i="21"/>
  <c r="C50" i="21"/>
  <c r="O50" i="21" s="1"/>
  <c r="R49" i="21"/>
  <c r="Q49" i="21"/>
  <c r="P49" i="21"/>
  <c r="O49" i="21"/>
  <c r="N49" i="21"/>
  <c r="L48" i="21"/>
  <c r="K48" i="21"/>
  <c r="J48" i="21"/>
  <c r="I48" i="21"/>
  <c r="H48" i="21"/>
  <c r="R48" i="21" s="1"/>
  <c r="G48" i="21"/>
  <c r="F48" i="21"/>
  <c r="E48" i="21"/>
  <c r="P48" i="21" s="1"/>
  <c r="D48" i="21"/>
  <c r="C48" i="21"/>
  <c r="N48" i="21" s="1"/>
  <c r="N47" i="21"/>
  <c r="L47" i="21"/>
  <c r="K47" i="21"/>
  <c r="J47" i="21"/>
  <c r="I47" i="21"/>
  <c r="H47" i="21"/>
  <c r="R47" i="21" s="1"/>
  <c r="G47" i="21"/>
  <c r="F47" i="21"/>
  <c r="Q47" i="21" s="1"/>
  <c r="E47" i="21"/>
  <c r="P47" i="21" s="1"/>
  <c r="D47" i="21"/>
  <c r="O47" i="21" s="1"/>
  <c r="C47" i="21"/>
  <c r="R45" i="21"/>
  <c r="N45" i="21"/>
  <c r="L45" i="21"/>
  <c r="K45" i="21"/>
  <c r="J45" i="21"/>
  <c r="I45" i="21"/>
  <c r="H45" i="21"/>
  <c r="G45" i="21"/>
  <c r="F45" i="21"/>
  <c r="Q45" i="21" s="1"/>
  <c r="E45" i="21"/>
  <c r="P45" i="21" s="1"/>
  <c r="D45" i="21"/>
  <c r="C45" i="21"/>
  <c r="O45" i="21" s="1"/>
  <c r="L44" i="21"/>
  <c r="K44" i="21"/>
  <c r="J44" i="21"/>
  <c r="I44" i="21"/>
  <c r="H44" i="21"/>
  <c r="R44" i="21" s="1"/>
  <c r="G44" i="21"/>
  <c r="F44" i="21"/>
  <c r="E44" i="21"/>
  <c r="P44" i="21" s="1"/>
  <c r="D44" i="21"/>
  <c r="C44" i="21"/>
  <c r="N44" i="21" s="1"/>
  <c r="L43" i="21"/>
  <c r="K43" i="21"/>
  <c r="J43" i="21"/>
  <c r="I43" i="21"/>
  <c r="H43" i="21"/>
  <c r="R43" i="21" s="1"/>
  <c r="G43" i="21"/>
  <c r="F43" i="21"/>
  <c r="E43" i="21"/>
  <c r="P43" i="21" s="1"/>
  <c r="D43" i="21"/>
  <c r="C43" i="21"/>
  <c r="N43" i="21" s="1"/>
  <c r="O42" i="21"/>
  <c r="L42" i="21"/>
  <c r="K42" i="21"/>
  <c r="J42" i="21"/>
  <c r="I42" i="21"/>
  <c r="H42" i="21"/>
  <c r="R42" i="21" s="1"/>
  <c r="G42" i="21"/>
  <c r="F42" i="21"/>
  <c r="Q42" i="21" s="1"/>
  <c r="E42" i="21"/>
  <c r="P42" i="21" s="1"/>
  <c r="D42" i="21"/>
  <c r="C42" i="21"/>
  <c r="N42" i="21" s="1"/>
  <c r="R41" i="21"/>
  <c r="Q41" i="21"/>
  <c r="P41" i="21"/>
  <c r="O41" i="21"/>
  <c r="N41" i="21"/>
  <c r="R40" i="21"/>
  <c r="L40" i="21"/>
  <c r="K40" i="21"/>
  <c r="J40" i="21"/>
  <c r="I40" i="21"/>
  <c r="H40" i="21"/>
  <c r="G40" i="21"/>
  <c r="F40" i="21"/>
  <c r="E40" i="21"/>
  <c r="P40" i="21" s="1"/>
  <c r="D40" i="21"/>
  <c r="C40" i="21"/>
  <c r="O40" i="21" s="1"/>
  <c r="N39" i="21"/>
  <c r="L39" i="21"/>
  <c r="K39" i="21"/>
  <c r="J39" i="21"/>
  <c r="I39" i="21"/>
  <c r="H39" i="21"/>
  <c r="R39" i="21" s="1"/>
  <c r="G39" i="21"/>
  <c r="F39" i="21"/>
  <c r="Q39" i="21" s="1"/>
  <c r="E39" i="21"/>
  <c r="P39" i="21" s="1"/>
  <c r="D39" i="21"/>
  <c r="C39" i="21"/>
  <c r="L37" i="21"/>
  <c r="K37" i="21"/>
  <c r="J37" i="21"/>
  <c r="I37" i="21"/>
  <c r="H37" i="21"/>
  <c r="R37" i="21" s="1"/>
  <c r="G37" i="21"/>
  <c r="F37" i="21"/>
  <c r="E37" i="21"/>
  <c r="P37" i="21" s="1"/>
  <c r="D37" i="21"/>
  <c r="C37" i="21"/>
  <c r="N37" i="21" s="1"/>
  <c r="L36" i="21"/>
  <c r="K36" i="21"/>
  <c r="J36" i="21"/>
  <c r="I36" i="21"/>
  <c r="H36" i="21"/>
  <c r="R36" i="21" s="1"/>
  <c r="G36" i="21"/>
  <c r="F36" i="21"/>
  <c r="Q36" i="21" s="1"/>
  <c r="E36" i="21"/>
  <c r="P36" i="21" s="1"/>
  <c r="D36" i="21"/>
  <c r="C36" i="21"/>
  <c r="N36" i="21" s="1"/>
  <c r="O35" i="21"/>
  <c r="N35" i="21"/>
  <c r="L35" i="21"/>
  <c r="K35" i="21"/>
  <c r="J35" i="21"/>
  <c r="I35" i="21"/>
  <c r="H35" i="21"/>
  <c r="R35" i="21" s="1"/>
  <c r="G35" i="21"/>
  <c r="F35" i="21"/>
  <c r="Q35" i="21" s="1"/>
  <c r="E35" i="21"/>
  <c r="P35" i="21" s="1"/>
  <c r="D35" i="21"/>
  <c r="C35" i="21"/>
  <c r="L34" i="21"/>
  <c r="K34" i="21"/>
  <c r="J34" i="21"/>
  <c r="I34" i="21"/>
  <c r="H34" i="21"/>
  <c r="R34" i="21" s="1"/>
  <c r="G34" i="21"/>
  <c r="F34" i="21"/>
  <c r="E34" i="21"/>
  <c r="P34" i="21" s="1"/>
  <c r="D34" i="21"/>
  <c r="C34" i="21"/>
  <c r="R33" i="21"/>
  <c r="Q33" i="21"/>
  <c r="P33" i="21"/>
  <c r="O33" i="21"/>
  <c r="N33" i="21"/>
  <c r="N32" i="21"/>
  <c r="L32" i="21"/>
  <c r="K32" i="21"/>
  <c r="J32" i="21"/>
  <c r="I32" i="21"/>
  <c r="H32" i="21"/>
  <c r="R32" i="21" s="1"/>
  <c r="G32" i="21"/>
  <c r="F32" i="21"/>
  <c r="Q32" i="21" s="1"/>
  <c r="E32" i="21"/>
  <c r="P32" i="21" s="1"/>
  <c r="D32" i="21"/>
  <c r="C32" i="21"/>
  <c r="L31" i="21"/>
  <c r="K31" i="21"/>
  <c r="J31" i="21"/>
  <c r="I31" i="21"/>
  <c r="H31" i="21"/>
  <c r="R31" i="21" s="1"/>
  <c r="G31" i="21"/>
  <c r="F31" i="21"/>
  <c r="Q31" i="21" s="1"/>
  <c r="E31" i="21"/>
  <c r="P31" i="21" s="1"/>
  <c r="D31" i="21"/>
  <c r="C31" i="21"/>
  <c r="N31" i="21" s="1"/>
  <c r="L29" i="21"/>
  <c r="K29" i="21"/>
  <c r="J29" i="21"/>
  <c r="I29" i="21"/>
  <c r="H29" i="21"/>
  <c r="R29" i="21" s="1"/>
  <c r="G29" i="21"/>
  <c r="F29" i="21"/>
  <c r="Q29" i="21" s="1"/>
  <c r="E29" i="21"/>
  <c r="P29" i="21" s="1"/>
  <c r="D29" i="21"/>
  <c r="C29" i="21"/>
  <c r="N29" i="21" s="1"/>
  <c r="N28" i="21"/>
  <c r="L28" i="21"/>
  <c r="K28" i="21"/>
  <c r="J28" i="21"/>
  <c r="I28" i="21"/>
  <c r="H28" i="21"/>
  <c r="R28" i="21" s="1"/>
  <c r="G28" i="21"/>
  <c r="F28" i="21"/>
  <c r="Q28" i="21" s="1"/>
  <c r="E28" i="21"/>
  <c r="P28" i="21" s="1"/>
  <c r="D28" i="21"/>
  <c r="C28" i="21"/>
  <c r="O28" i="21" s="1"/>
  <c r="Q27" i="21"/>
  <c r="L27" i="21"/>
  <c r="K27" i="21"/>
  <c r="J27" i="21"/>
  <c r="I27" i="21"/>
  <c r="H27" i="21"/>
  <c r="R27" i="21" s="1"/>
  <c r="G27" i="21"/>
  <c r="F27" i="21"/>
  <c r="E27" i="21"/>
  <c r="P27" i="21" s="1"/>
  <c r="D27" i="21"/>
  <c r="C27" i="21"/>
  <c r="L26" i="21"/>
  <c r="K26" i="21"/>
  <c r="J26" i="21"/>
  <c r="I26" i="21"/>
  <c r="H26" i="21"/>
  <c r="R26" i="21" s="1"/>
  <c r="G26" i="21"/>
  <c r="F26" i="21"/>
  <c r="Q26" i="21" s="1"/>
  <c r="E26" i="21"/>
  <c r="P26" i="21" s="1"/>
  <c r="D26" i="21"/>
  <c r="C26" i="21"/>
  <c r="N26" i="21" s="1"/>
  <c r="R25" i="21"/>
  <c r="Q25" i="21"/>
  <c r="P25" i="21"/>
  <c r="O25" i="21"/>
  <c r="N25" i="21"/>
  <c r="L24" i="21"/>
  <c r="K24" i="21"/>
  <c r="J24" i="21"/>
  <c r="I24" i="21"/>
  <c r="H24" i="21"/>
  <c r="R24" i="21" s="1"/>
  <c r="G24" i="21"/>
  <c r="F24" i="21"/>
  <c r="Q24" i="21" s="1"/>
  <c r="E24" i="21"/>
  <c r="P24" i="21" s="1"/>
  <c r="D24" i="21"/>
  <c r="C24" i="21"/>
  <c r="N24" i="21" s="1"/>
  <c r="L23" i="21"/>
  <c r="K23" i="21"/>
  <c r="J23" i="21"/>
  <c r="I23" i="21"/>
  <c r="H23" i="21"/>
  <c r="R23" i="21" s="1"/>
  <c r="G23" i="21"/>
  <c r="F23" i="21"/>
  <c r="E23" i="21"/>
  <c r="P23" i="21" s="1"/>
  <c r="D23" i="21"/>
  <c r="C23" i="21"/>
  <c r="O23" i="21" s="1"/>
  <c r="L21" i="21"/>
  <c r="K21" i="21"/>
  <c r="J21" i="21"/>
  <c r="I21" i="21"/>
  <c r="H21" i="21"/>
  <c r="R21" i="21" s="1"/>
  <c r="G21" i="21"/>
  <c r="F21" i="21"/>
  <c r="E21" i="21"/>
  <c r="P21" i="21" s="1"/>
  <c r="D21" i="21"/>
  <c r="C21" i="21"/>
  <c r="O21" i="21" s="1"/>
  <c r="N20" i="21"/>
  <c r="L20" i="21"/>
  <c r="K20" i="21"/>
  <c r="J20" i="21"/>
  <c r="I20" i="21"/>
  <c r="H20" i="21"/>
  <c r="R20" i="21" s="1"/>
  <c r="G20" i="21"/>
  <c r="F20" i="21"/>
  <c r="Q20" i="21" s="1"/>
  <c r="E20" i="21"/>
  <c r="P20" i="21" s="1"/>
  <c r="D20" i="21"/>
  <c r="C20" i="21"/>
  <c r="O20" i="21" s="1"/>
  <c r="L19" i="21"/>
  <c r="K19" i="21"/>
  <c r="J19" i="21"/>
  <c r="I19" i="21"/>
  <c r="H19" i="21"/>
  <c r="R19" i="21" s="1"/>
  <c r="G19" i="21"/>
  <c r="F19" i="21"/>
  <c r="E19" i="21"/>
  <c r="P19" i="21" s="1"/>
  <c r="D19" i="21"/>
  <c r="C19" i="21"/>
  <c r="N19" i="21" s="1"/>
  <c r="L18" i="21"/>
  <c r="K18" i="21"/>
  <c r="J18" i="21"/>
  <c r="I18" i="21"/>
  <c r="H18" i="21"/>
  <c r="R18" i="21" s="1"/>
  <c r="G18" i="21"/>
  <c r="F18" i="21"/>
  <c r="Q18" i="21" s="1"/>
  <c r="E18" i="21"/>
  <c r="P18" i="21" s="1"/>
  <c r="D18" i="21"/>
  <c r="C18" i="21"/>
  <c r="N18" i="21" s="1"/>
  <c r="R17" i="21"/>
  <c r="Q17" i="21"/>
  <c r="P17" i="21"/>
  <c r="O17" i="21"/>
  <c r="N17" i="21"/>
  <c r="L16" i="21"/>
  <c r="K16" i="21"/>
  <c r="J16" i="21"/>
  <c r="I16" i="21"/>
  <c r="H16" i="21"/>
  <c r="R16" i="21" s="1"/>
  <c r="G16" i="21"/>
  <c r="F16" i="21"/>
  <c r="Q16" i="21" s="1"/>
  <c r="E16" i="21"/>
  <c r="P16" i="21" s="1"/>
  <c r="D16" i="21"/>
  <c r="C16" i="21"/>
  <c r="O16" i="21" s="1"/>
  <c r="R15" i="21"/>
  <c r="L15" i="21"/>
  <c r="K15" i="21"/>
  <c r="J15" i="21"/>
  <c r="I15" i="21"/>
  <c r="H15" i="21"/>
  <c r="G15" i="21"/>
  <c r="F15" i="21"/>
  <c r="E15" i="21"/>
  <c r="P15" i="21" s="1"/>
  <c r="D15" i="21"/>
  <c r="C15" i="21"/>
  <c r="N13" i="21"/>
  <c r="L13" i="21"/>
  <c r="K13" i="21"/>
  <c r="J13" i="21"/>
  <c r="I13" i="21"/>
  <c r="H13" i="21"/>
  <c r="R13" i="21" s="1"/>
  <c r="G13" i="21"/>
  <c r="F13" i="21"/>
  <c r="Q13" i="21" s="1"/>
  <c r="E13" i="21"/>
  <c r="P13" i="21" s="1"/>
  <c r="D13" i="21"/>
  <c r="C13" i="21"/>
  <c r="L12" i="21"/>
  <c r="K12" i="21"/>
  <c r="J12" i="21"/>
  <c r="I12" i="21"/>
  <c r="H12" i="21"/>
  <c r="R12" i="21" s="1"/>
  <c r="G12" i="21"/>
  <c r="F12" i="21"/>
  <c r="Q12" i="21" s="1"/>
  <c r="E12" i="21"/>
  <c r="P12" i="21" s="1"/>
  <c r="D12" i="21"/>
  <c r="C12" i="21"/>
  <c r="N12" i="21" s="1"/>
  <c r="L11" i="21"/>
  <c r="K11" i="21"/>
  <c r="J11" i="21"/>
  <c r="I11" i="21"/>
  <c r="H11" i="21"/>
  <c r="R11" i="21" s="1"/>
  <c r="G11" i="21"/>
  <c r="F11" i="21"/>
  <c r="Q11" i="21" s="1"/>
  <c r="E11" i="21"/>
  <c r="P11" i="21" s="1"/>
  <c r="D11" i="21"/>
  <c r="C11" i="21"/>
  <c r="N11" i="21" s="1"/>
  <c r="N10" i="21"/>
  <c r="L10" i="21"/>
  <c r="K10" i="21"/>
  <c r="J10" i="21"/>
  <c r="I10" i="21"/>
  <c r="H10" i="21"/>
  <c r="R10" i="21" s="1"/>
  <c r="G10" i="21"/>
  <c r="F10" i="21"/>
  <c r="Q10" i="21" s="1"/>
  <c r="E10" i="21"/>
  <c r="P10" i="21" s="1"/>
  <c r="D10" i="21"/>
  <c r="C10" i="21"/>
  <c r="O10" i="21" s="1"/>
  <c r="R9" i="21"/>
  <c r="Q9" i="21"/>
  <c r="P9" i="21"/>
  <c r="O9" i="21"/>
  <c r="N9" i="21"/>
  <c r="L8" i="21"/>
  <c r="K8" i="21"/>
  <c r="J8" i="21"/>
  <c r="I8" i="21"/>
  <c r="H8" i="21"/>
  <c r="R8" i="21" s="1"/>
  <c r="G8" i="21"/>
  <c r="F8" i="21"/>
  <c r="E8" i="21"/>
  <c r="P8" i="21" s="1"/>
  <c r="D8" i="21"/>
  <c r="C8" i="21"/>
  <c r="L7" i="21"/>
  <c r="K7" i="21"/>
  <c r="J7" i="21"/>
  <c r="I7" i="21"/>
  <c r="H7" i="21"/>
  <c r="R7" i="21" s="1"/>
  <c r="G7" i="21"/>
  <c r="F7" i="21"/>
  <c r="Q7" i="21" s="1"/>
  <c r="E7" i="21"/>
  <c r="P7" i="21" s="1"/>
  <c r="D7" i="21"/>
  <c r="C7" i="21"/>
  <c r="N7" i="21" s="1"/>
  <c r="M2" i="21"/>
  <c r="A2" i="21"/>
  <c r="M1" i="21"/>
  <c r="A1" i="21"/>
  <c r="S70" i="20"/>
  <c r="S69" i="20"/>
  <c r="S67" i="20"/>
  <c r="S66" i="20"/>
  <c r="S65" i="20"/>
  <c r="S64" i="20"/>
  <c r="S63" i="20"/>
  <c r="S62" i="20"/>
  <c r="S57" i="20"/>
  <c r="S56" i="20"/>
  <c r="S55" i="20"/>
  <c r="S50" i="20"/>
  <c r="S49" i="20"/>
  <c r="S48" i="20"/>
  <c r="S46" i="20"/>
  <c r="S45" i="20"/>
  <c r="S43" i="20"/>
  <c r="S44" i="20"/>
  <c r="S41" i="20"/>
  <c r="S40" i="20"/>
  <c r="S38" i="20"/>
  <c r="S36" i="20"/>
  <c r="S34" i="20"/>
  <c r="S33" i="20"/>
  <c r="S31" i="20"/>
  <c r="S30" i="20"/>
  <c r="S29" i="20"/>
  <c r="S28" i="20"/>
  <c r="S26" i="20"/>
  <c r="S24" i="20"/>
  <c r="S23" i="20"/>
  <c r="S22" i="20"/>
  <c r="S21" i="20"/>
  <c r="S19" i="20"/>
  <c r="S17" i="20"/>
  <c r="S16" i="20"/>
  <c r="S14" i="20"/>
  <c r="S12" i="20"/>
  <c r="S5" i="20"/>
  <c r="S42" i="20" s="1"/>
  <c r="A2" i="20"/>
  <c r="A1" i="20"/>
  <c r="K34" i="19"/>
  <c r="K36" i="19" s="1"/>
  <c r="A33" i="19"/>
  <c r="A32" i="19"/>
  <c r="A31" i="19"/>
  <c r="A30" i="19"/>
  <c r="A29" i="19"/>
  <c r="A28" i="19"/>
  <c r="A27" i="19"/>
  <c r="A26" i="19"/>
  <c r="A25" i="19"/>
  <c r="A24" i="19"/>
  <c r="A23" i="19"/>
  <c r="A22" i="19"/>
  <c r="A21" i="19"/>
  <c r="A20" i="19"/>
  <c r="A19" i="19"/>
  <c r="A18" i="19"/>
  <c r="A17" i="19"/>
  <c r="A16" i="19"/>
  <c r="A15" i="19"/>
  <c r="A14" i="19"/>
  <c r="A13" i="19"/>
  <c r="A12" i="19"/>
  <c r="A11" i="19"/>
  <c r="A10" i="19"/>
  <c r="A9" i="19"/>
  <c r="A2" i="19"/>
  <c r="A1" i="19"/>
  <c r="F17" i="18"/>
  <c r="F13" i="18"/>
  <c r="A2" i="18"/>
  <c r="A1" i="18"/>
  <c r="E38" i="17"/>
  <c r="F37" i="17"/>
  <c r="G37" i="17" s="1"/>
  <c r="A13" i="17"/>
  <c r="A10" i="17"/>
  <c r="E10" i="17" s="1"/>
  <c r="A7" i="17"/>
  <c r="F8" i="17" s="1"/>
  <c r="G8" i="17" s="1"/>
  <c r="H8" i="17" s="1"/>
  <c r="I8" i="17" s="1"/>
  <c r="J8" i="17" s="1"/>
  <c r="K8" i="17" s="1"/>
  <c r="L8" i="17" s="1"/>
  <c r="M8" i="17" s="1"/>
  <c r="N8" i="17" s="1"/>
  <c r="O8" i="17" s="1"/>
  <c r="P8" i="17" s="1"/>
  <c r="Q8" i="17" s="1"/>
  <c r="R8" i="17" s="1"/>
  <c r="S8" i="17" s="1"/>
  <c r="F5" i="17"/>
  <c r="G5" i="17" s="1"/>
  <c r="H5" i="17" s="1"/>
  <c r="I5" i="17" s="1"/>
  <c r="J5" i="17" s="1"/>
  <c r="K5" i="17" s="1"/>
  <c r="L5" i="17" s="1"/>
  <c r="M5" i="17" s="1"/>
  <c r="N5" i="17" s="1"/>
  <c r="O5" i="17" s="1"/>
  <c r="P5" i="17" s="1"/>
  <c r="Q5" i="17" s="1"/>
  <c r="R5" i="17" s="1"/>
  <c r="S5" i="17" s="1"/>
  <c r="A2" i="17"/>
  <c r="I1" i="17"/>
  <c r="A1" i="17"/>
  <c r="G67" i="16"/>
  <c r="E67" i="16"/>
  <c r="E53" i="16"/>
  <c r="E46" i="16"/>
  <c r="E32" i="16"/>
  <c r="E21" i="16"/>
  <c r="A2" i="16"/>
  <c r="A1" i="16"/>
  <c r="F144" i="15"/>
  <c r="E144" i="15"/>
  <c r="D144" i="15"/>
  <c r="D136" i="15"/>
  <c r="E119" i="15"/>
  <c r="D119" i="15"/>
  <c r="F119" i="15"/>
  <c r="F111" i="15"/>
  <c r="E111" i="15"/>
  <c r="D111" i="15"/>
  <c r="F104" i="15"/>
  <c r="E104" i="15"/>
  <c r="D104" i="15"/>
  <c r="F96" i="15"/>
  <c r="E96" i="15"/>
  <c r="D96" i="15"/>
  <c r="D81" i="15"/>
  <c r="F68" i="15"/>
  <c r="E68" i="15"/>
  <c r="D68" i="15"/>
  <c r="F51" i="15"/>
  <c r="E51" i="15"/>
  <c r="D51" i="15"/>
  <c r="F41" i="15"/>
  <c r="E41" i="15"/>
  <c r="D41" i="15"/>
  <c r="F35" i="15"/>
  <c r="E35" i="15"/>
  <c r="D35" i="15"/>
  <c r="F24" i="15"/>
  <c r="E24" i="15"/>
  <c r="D24" i="15"/>
  <c r="A2" i="15"/>
  <c r="A1" i="15"/>
  <c r="E68" i="14"/>
  <c r="E34" i="14"/>
  <c r="F23" i="14"/>
  <c r="E23" i="14"/>
  <c r="A2" i="14"/>
  <c r="A1" i="14"/>
  <c r="E21" i="13"/>
  <c r="G20" i="13"/>
  <c r="G19" i="13"/>
  <c r="G18" i="13"/>
  <c r="G17" i="13"/>
  <c r="E14" i="13"/>
  <c r="G13" i="13"/>
  <c r="G12" i="13"/>
  <c r="G11" i="13"/>
  <c r="G10" i="13"/>
  <c r="G9" i="13"/>
  <c r="A2" i="13"/>
  <c r="A1" i="13"/>
  <c r="G36" i="11"/>
  <c r="G35" i="11"/>
  <c r="G34" i="11"/>
  <c r="O30" i="11"/>
  <c r="N30" i="11"/>
  <c r="L30" i="11"/>
  <c r="K30" i="11"/>
  <c r="H30" i="11"/>
  <c r="G30" i="11"/>
  <c r="Q29" i="11"/>
  <c r="M29" i="11"/>
  <c r="Q28" i="11"/>
  <c r="M28" i="11"/>
  <c r="Q27" i="11"/>
  <c r="M27" i="11"/>
  <c r="Q26" i="11"/>
  <c r="M26" i="11"/>
  <c r="Q25" i="11"/>
  <c r="M25" i="11"/>
  <c r="Q24" i="11"/>
  <c r="M24" i="11"/>
  <c r="Q23" i="11"/>
  <c r="M23" i="11"/>
  <c r="Q22" i="11"/>
  <c r="M22" i="11"/>
  <c r="Q21" i="11"/>
  <c r="M21" i="11"/>
  <c r="Q20" i="11"/>
  <c r="M20" i="11"/>
  <c r="Q19" i="11"/>
  <c r="M19" i="11"/>
  <c r="Q18" i="11"/>
  <c r="M18" i="11"/>
  <c r="Q17" i="11"/>
  <c r="M17" i="11"/>
  <c r="I34" i="11"/>
  <c r="Q16" i="11"/>
  <c r="M16" i="11"/>
  <c r="M36" i="11" s="1"/>
  <c r="I36" i="11"/>
  <c r="Q15" i="11"/>
  <c r="M15" i="11"/>
  <c r="M35" i="11" s="1"/>
  <c r="I35" i="11"/>
  <c r="P11" i="11"/>
  <c r="L11" i="11"/>
  <c r="G11" i="11"/>
  <c r="A2" i="11"/>
  <c r="A1" i="11"/>
  <c r="A2" i="10"/>
  <c r="A1" i="10"/>
  <c r="D43" i="9"/>
  <c r="C43" i="9"/>
  <c r="J42" i="9"/>
  <c r="I42" i="9"/>
  <c r="F42" i="9"/>
  <c r="E42" i="9"/>
  <c r="J41" i="9"/>
  <c r="I41" i="9"/>
  <c r="F41" i="9"/>
  <c r="E41" i="9"/>
  <c r="J40" i="9"/>
  <c r="I40" i="9"/>
  <c r="F40" i="9"/>
  <c r="E40" i="9"/>
  <c r="J39" i="9"/>
  <c r="I39" i="9"/>
  <c r="F39" i="9"/>
  <c r="E39" i="9"/>
  <c r="J38" i="9"/>
  <c r="I38" i="9"/>
  <c r="F38" i="9"/>
  <c r="E38" i="9"/>
  <c r="J37" i="9"/>
  <c r="I37" i="9"/>
  <c r="F37" i="9"/>
  <c r="E37" i="9"/>
  <c r="J36" i="9"/>
  <c r="I36" i="9"/>
  <c r="F36" i="9"/>
  <c r="E36" i="9"/>
  <c r="J35" i="9"/>
  <c r="I35" i="9"/>
  <c r="F35" i="9"/>
  <c r="E35" i="9"/>
  <c r="J34" i="9"/>
  <c r="I34" i="9"/>
  <c r="F34" i="9"/>
  <c r="E34" i="9"/>
  <c r="J33" i="9"/>
  <c r="I33" i="9"/>
  <c r="F33" i="9"/>
  <c r="E33" i="9"/>
  <c r="J32" i="9"/>
  <c r="I32" i="9"/>
  <c r="F32" i="9"/>
  <c r="E32" i="9"/>
  <c r="H43" i="9"/>
  <c r="G43" i="9"/>
  <c r="J43" i="9" s="1"/>
  <c r="E31" i="9"/>
  <c r="F31" i="9" s="1"/>
  <c r="C8" i="9"/>
  <c r="A2" i="9"/>
  <c r="A1" i="9"/>
  <c r="H62" i="7"/>
  <c r="H63" i="7" s="1"/>
  <c r="K61" i="7"/>
  <c r="J61" i="7"/>
  <c r="K60" i="7"/>
  <c r="J60" i="7"/>
  <c r="K59" i="7"/>
  <c r="J59" i="7"/>
  <c r="K58" i="7"/>
  <c r="J58" i="7"/>
  <c r="K57" i="7"/>
  <c r="J57" i="7"/>
  <c r="K56" i="7"/>
  <c r="J56" i="7"/>
  <c r="K55" i="7"/>
  <c r="J55" i="7"/>
  <c r="G50" i="7"/>
  <c r="H49" i="7"/>
  <c r="H50" i="7" s="1"/>
  <c r="K48" i="7"/>
  <c r="J48" i="7"/>
  <c r="K47" i="7"/>
  <c r="J47" i="7"/>
  <c r="K46" i="7"/>
  <c r="J46" i="7"/>
  <c r="K45" i="7"/>
  <c r="J45" i="7"/>
  <c r="K44" i="7"/>
  <c r="J44" i="7"/>
  <c r="K43" i="7"/>
  <c r="J43" i="7"/>
  <c r="K42" i="7"/>
  <c r="J42" i="7"/>
  <c r="K41" i="7"/>
  <c r="J41" i="7"/>
  <c r="K40" i="7"/>
  <c r="J40" i="7"/>
  <c r="K39" i="7"/>
  <c r="J39" i="7"/>
  <c r="K33" i="7"/>
  <c r="H31" i="7"/>
  <c r="H32" i="7" s="1"/>
  <c r="K30" i="7"/>
  <c r="J30" i="7"/>
  <c r="K29" i="7"/>
  <c r="J29" i="7"/>
  <c r="K28" i="7"/>
  <c r="J28" i="7"/>
  <c r="K27" i="7"/>
  <c r="J27" i="7"/>
  <c r="K26" i="7"/>
  <c r="J26" i="7"/>
  <c r="A2" i="6"/>
  <c r="A1" i="6"/>
  <c r="Q34" i="21" l="1"/>
  <c r="Q44" i="21"/>
  <c r="Q50" i="21"/>
  <c r="O53" i="21"/>
  <c r="Q58" i="21"/>
  <c r="O60" i="21"/>
  <c r="N64" i="21"/>
  <c r="O67" i="21"/>
  <c r="Q69" i="21"/>
  <c r="Q76" i="21"/>
  <c r="O79" i="21"/>
  <c r="Q82" i="21"/>
  <c r="O85" i="21"/>
  <c r="Q90" i="21"/>
  <c r="O92" i="21"/>
  <c r="N96" i="21"/>
  <c r="O99" i="21"/>
  <c r="N103" i="21"/>
  <c r="O106" i="21"/>
  <c r="N109" i="21"/>
  <c r="Q116" i="21"/>
  <c r="Q120" i="21"/>
  <c r="Q124" i="21"/>
  <c r="Q128" i="21"/>
  <c r="Q131" i="21"/>
  <c r="Q135" i="21"/>
  <c r="Q136" i="21"/>
  <c r="Q138" i="21"/>
  <c r="Q141" i="21"/>
  <c r="Q19" i="21"/>
  <c r="N21" i="21"/>
  <c r="O27" i="21"/>
  <c r="O34" i="21"/>
  <c r="Q37" i="21"/>
  <c r="Q64" i="21"/>
  <c r="Q67" i="21"/>
  <c r="Q68" i="21"/>
  <c r="O136" i="21"/>
  <c r="O71" i="21"/>
  <c r="O104" i="21"/>
  <c r="O111" i="21"/>
  <c r="O117" i="21"/>
  <c r="Q122" i="21"/>
  <c r="O124" i="21"/>
  <c r="N128" i="21"/>
  <c r="O131" i="21"/>
  <c r="N135" i="21"/>
  <c r="O138" i="21"/>
  <c r="O8" i="21"/>
  <c r="N8" i="21"/>
  <c r="O15" i="21"/>
  <c r="N15" i="21"/>
  <c r="Q48" i="21"/>
  <c r="O55" i="21"/>
  <c r="Q80" i="21"/>
  <c r="Q112" i="21"/>
  <c r="Q21" i="21"/>
  <c r="N40" i="21"/>
  <c r="Q43" i="21"/>
  <c r="O52" i="21"/>
  <c r="Q53" i="21"/>
  <c r="Q61" i="21"/>
  <c r="Q75" i="21"/>
  <c r="O82" i="21"/>
  <c r="O84" i="21"/>
  <c r="Q85" i="21"/>
  <c r="Q93" i="21"/>
  <c r="Q100" i="21"/>
  <c r="Q107" i="21"/>
  <c r="O114" i="21"/>
  <c r="O116" i="21"/>
  <c r="Q117" i="21"/>
  <c r="Q125" i="21"/>
  <c r="Q132" i="21"/>
  <c r="Q139" i="21"/>
  <c r="H31" i="11"/>
  <c r="O31" i="11"/>
  <c r="O7" i="21"/>
  <c r="Q8" i="21"/>
  <c r="O13" i="21"/>
  <c r="Q15" i="21"/>
  <c r="Q23" i="21"/>
  <c r="N27" i="21"/>
  <c r="O32" i="21"/>
  <c r="N34" i="21"/>
  <c r="O39" i="21"/>
  <c r="Q40" i="21"/>
  <c r="N59" i="21"/>
  <c r="N66" i="21"/>
  <c r="N91" i="21"/>
  <c r="N98" i="21"/>
  <c r="N123" i="21"/>
  <c r="N130" i="21"/>
  <c r="O141" i="21"/>
  <c r="N31" i="11"/>
  <c r="K31" i="11"/>
  <c r="L31" i="11"/>
  <c r="G37" i="11"/>
  <c r="C41" i="24"/>
  <c r="C55" i="24"/>
  <c r="L41" i="17"/>
  <c r="K43" i="17"/>
  <c r="I31" i="14"/>
  <c r="I33" i="14"/>
  <c r="I32" i="14"/>
  <c r="I28" i="14"/>
  <c r="I29" i="14"/>
  <c r="I30" i="14"/>
  <c r="G23" i="14"/>
  <c r="G19" i="14"/>
  <c r="G20" i="14"/>
  <c r="G16" i="14"/>
  <c r="G21" i="14"/>
  <c r="G17" i="14"/>
  <c r="G22" i="14"/>
  <c r="G18" i="14"/>
  <c r="G49" i="17"/>
  <c r="E49" i="17"/>
  <c r="F49" i="17"/>
  <c r="I27" i="14"/>
  <c r="I34" i="14"/>
  <c r="G14" i="13"/>
  <c r="E23" i="13"/>
  <c r="E57" i="16"/>
  <c r="M34" i="11"/>
  <c r="M37" i="11" s="1"/>
  <c r="Q30" i="11"/>
  <c r="Q31" i="11" s="1"/>
  <c r="E11" i="11"/>
  <c r="G9" i="9" s="1"/>
  <c r="G21" i="13"/>
  <c r="K32" i="9"/>
  <c r="K34" i="9"/>
  <c r="K38" i="9"/>
  <c r="K42" i="9"/>
  <c r="K33" i="9"/>
  <c r="F149" i="15"/>
  <c r="F155" i="15" s="1"/>
  <c r="F17" i="17"/>
  <c r="G17" i="17" s="1"/>
  <c r="H17" i="17" s="1"/>
  <c r="I17" i="17" s="1"/>
  <c r="J17" i="17" s="1"/>
  <c r="K17" i="17" s="1"/>
  <c r="L17" i="17" s="1"/>
  <c r="M17" i="17" s="1"/>
  <c r="N17" i="17" s="1"/>
  <c r="O17" i="17" s="1"/>
  <c r="P17" i="17" s="1"/>
  <c r="Q17" i="17" s="1"/>
  <c r="R17" i="17" s="1"/>
  <c r="S17" i="17" s="1"/>
  <c r="F29" i="17"/>
  <c r="G29" i="17" s="1"/>
  <c r="H29" i="17" s="1"/>
  <c r="I29" i="17" s="1"/>
  <c r="J29" i="17" s="1"/>
  <c r="K29" i="17" s="1"/>
  <c r="L29" i="17" s="1"/>
  <c r="M29" i="17" s="1"/>
  <c r="N29" i="17" s="1"/>
  <c r="O29" i="17" s="1"/>
  <c r="P29" i="17" s="1"/>
  <c r="Q29" i="17" s="1"/>
  <c r="R29" i="17" s="1"/>
  <c r="S29" i="17" s="1"/>
  <c r="F24" i="17"/>
  <c r="G24" i="17" s="1"/>
  <c r="H24" i="17" s="1"/>
  <c r="I24" i="17" s="1"/>
  <c r="J24" i="17" s="1"/>
  <c r="K24" i="17" s="1"/>
  <c r="L24" i="17" s="1"/>
  <c r="M24" i="17" s="1"/>
  <c r="N24" i="17" s="1"/>
  <c r="O24" i="17" s="1"/>
  <c r="P24" i="17" s="1"/>
  <c r="Q24" i="17" s="1"/>
  <c r="R24" i="17" s="1"/>
  <c r="S24" i="17" s="1"/>
  <c r="F28" i="17"/>
  <c r="G28" i="17" s="1"/>
  <c r="H28" i="17" s="1"/>
  <c r="I28" i="17" s="1"/>
  <c r="J28" i="17" s="1"/>
  <c r="K28" i="17" s="1"/>
  <c r="L28" i="17" s="1"/>
  <c r="M28" i="17" s="1"/>
  <c r="N28" i="17" s="1"/>
  <c r="O28" i="17" s="1"/>
  <c r="P28" i="17" s="1"/>
  <c r="Q28" i="17" s="1"/>
  <c r="R28" i="17" s="1"/>
  <c r="S28" i="17" s="1"/>
  <c r="F31" i="17"/>
  <c r="G31" i="17" s="1"/>
  <c r="H31" i="17" s="1"/>
  <c r="I31" i="17" s="1"/>
  <c r="J31" i="17" s="1"/>
  <c r="K31" i="17" s="1"/>
  <c r="L31" i="17" s="1"/>
  <c r="M31" i="17" s="1"/>
  <c r="N31" i="17" s="1"/>
  <c r="O31" i="17" s="1"/>
  <c r="P31" i="17" s="1"/>
  <c r="Q31" i="17" s="1"/>
  <c r="R31" i="17" s="1"/>
  <c r="S31" i="17" s="1"/>
  <c r="F20" i="17"/>
  <c r="G20" i="17" s="1"/>
  <c r="H20" i="17" s="1"/>
  <c r="I20" i="17" s="1"/>
  <c r="J20" i="17" s="1"/>
  <c r="K20" i="17" s="1"/>
  <c r="L20" i="17" s="1"/>
  <c r="M20" i="17" s="1"/>
  <c r="N20" i="17" s="1"/>
  <c r="O20" i="17" s="1"/>
  <c r="P20" i="17" s="1"/>
  <c r="Q20" i="17" s="1"/>
  <c r="R20" i="17" s="1"/>
  <c r="S20" i="17" s="1"/>
  <c r="F23" i="17"/>
  <c r="G23" i="17" s="1"/>
  <c r="H23" i="17" s="1"/>
  <c r="I23" i="17" s="1"/>
  <c r="J23" i="17" s="1"/>
  <c r="K23" i="17" s="1"/>
  <c r="L23" i="17" s="1"/>
  <c r="M23" i="17" s="1"/>
  <c r="N23" i="17" s="1"/>
  <c r="O23" i="17" s="1"/>
  <c r="P23" i="17" s="1"/>
  <c r="Q23" i="17" s="1"/>
  <c r="R23" i="17" s="1"/>
  <c r="S23" i="17" s="1"/>
  <c r="F27" i="17"/>
  <c r="G27" i="17" s="1"/>
  <c r="H27" i="17" s="1"/>
  <c r="I27" i="17" s="1"/>
  <c r="J27" i="17" s="1"/>
  <c r="K27" i="17" s="1"/>
  <c r="L27" i="17" s="1"/>
  <c r="M27" i="17" s="1"/>
  <c r="N27" i="17" s="1"/>
  <c r="O27" i="17" s="1"/>
  <c r="P27" i="17" s="1"/>
  <c r="Q27" i="17" s="1"/>
  <c r="R27" i="17" s="1"/>
  <c r="S27" i="17" s="1"/>
  <c r="F30" i="17"/>
  <c r="G30" i="17" s="1"/>
  <c r="H30" i="17" s="1"/>
  <c r="I30" i="17" s="1"/>
  <c r="J30" i="17" s="1"/>
  <c r="K30" i="17" s="1"/>
  <c r="L30" i="17" s="1"/>
  <c r="M30" i="17" s="1"/>
  <c r="N30" i="17" s="1"/>
  <c r="O30" i="17" s="1"/>
  <c r="P30" i="17" s="1"/>
  <c r="Q30" i="17" s="1"/>
  <c r="R30" i="17" s="1"/>
  <c r="S30" i="17" s="1"/>
  <c r="F34" i="17"/>
  <c r="G34" i="17" s="1"/>
  <c r="H34" i="17" s="1"/>
  <c r="I34" i="17" s="1"/>
  <c r="J34" i="17" s="1"/>
  <c r="K34" i="17" s="1"/>
  <c r="L34" i="17" s="1"/>
  <c r="M34" i="17" s="1"/>
  <c r="N34" i="17" s="1"/>
  <c r="O34" i="17" s="1"/>
  <c r="P34" i="17" s="1"/>
  <c r="Q34" i="17" s="1"/>
  <c r="R34" i="17" s="1"/>
  <c r="S34" i="17" s="1"/>
  <c r="F22" i="17"/>
  <c r="G22" i="17" s="1"/>
  <c r="H22" i="17" s="1"/>
  <c r="I22" i="17" s="1"/>
  <c r="J22" i="17" s="1"/>
  <c r="K22" i="17" s="1"/>
  <c r="L22" i="17" s="1"/>
  <c r="M22" i="17" s="1"/>
  <c r="N22" i="17" s="1"/>
  <c r="O22" i="17" s="1"/>
  <c r="P22" i="17" s="1"/>
  <c r="Q22" i="17" s="1"/>
  <c r="R22" i="17" s="1"/>
  <c r="S22" i="17" s="1"/>
  <c r="F26" i="17"/>
  <c r="G26" i="17" s="1"/>
  <c r="H26" i="17" s="1"/>
  <c r="I26" i="17" s="1"/>
  <c r="J26" i="17" s="1"/>
  <c r="K26" i="17" s="1"/>
  <c r="L26" i="17" s="1"/>
  <c r="M26" i="17" s="1"/>
  <c r="N26" i="17" s="1"/>
  <c r="O26" i="17" s="1"/>
  <c r="P26" i="17" s="1"/>
  <c r="Q26" i="17" s="1"/>
  <c r="R26" i="17" s="1"/>
  <c r="S26" i="17" s="1"/>
  <c r="F33" i="17"/>
  <c r="G33" i="17" s="1"/>
  <c r="H33" i="17" s="1"/>
  <c r="I33" i="17" s="1"/>
  <c r="J33" i="17" s="1"/>
  <c r="K33" i="17" s="1"/>
  <c r="L33" i="17" s="1"/>
  <c r="M33" i="17" s="1"/>
  <c r="N33" i="17" s="1"/>
  <c r="O33" i="17" s="1"/>
  <c r="P33" i="17" s="1"/>
  <c r="Q33" i="17" s="1"/>
  <c r="R33" i="17" s="1"/>
  <c r="S33" i="17" s="1"/>
  <c r="F21" i="17"/>
  <c r="G21" i="17" s="1"/>
  <c r="H21" i="17" s="1"/>
  <c r="I21" i="17" s="1"/>
  <c r="J21" i="17" s="1"/>
  <c r="K21" i="17" s="1"/>
  <c r="L21" i="17" s="1"/>
  <c r="M21" i="17" s="1"/>
  <c r="N21" i="17" s="1"/>
  <c r="O21" i="17" s="1"/>
  <c r="P21" i="17" s="1"/>
  <c r="Q21" i="17" s="1"/>
  <c r="R21" i="17" s="1"/>
  <c r="S21" i="17" s="1"/>
  <c r="F25" i="17"/>
  <c r="G25" i="17" s="1"/>
  <c r="H25" i="17" s="1"/>
  <c r="I25" i="17" s="1"/>
  <c r="J25" i="17" s="1"/>
  <c r="K25" i="17" s="1"/>
  <c r="L25" i="17" s="1"/>
  <c r="M25" i="17" s="1"/>
  <c r="N25" i="17" s="1"/>
  <c r="O25" i="17" s="1"/>
  <c r="P25" i="17" s="1"/>
  <c r="Q25" i="17" s="1"/>
  <c r="R25" i="17" s="1"/>
  <c r="S25" i="17" s="1"/>
  <c r="F32" i="17"/>
  <c r="G32" i="17" s="1"/>
  <c r="H32" i="17" s="1"/>
  <c r="I32" i="17" s="1"/>
  <c r="J32" i="17" s="1"/>
  <c r="K32" i="17" s="1"/>
  <c r="L32" i="17" s="1"/>
  <c r="M32" i="17" s="1"/>
  <c r="N32" i="17" s="1"/>
  <c r="O32" i="17" s="1"/>
  <c r="P32" i="17" s="1"/>
  <c r="Q32" i="17" s="1"/>
  <c r="R32" i="17" s="1"/>
  <c r="S32" i="17" s="1"/>
  <c r="F14" i="17"/>
  <c r="G14" i="17" s="1"/>
  <c r="F7" i="17"/>
  <c r="D123" i="15"/>
  <c r="F123" i="15"/>
  <c r="E47" i="14" s="1"/>
  <c r="E49" i="14" s="1"/>
  <c r="E123" i="15"/>
  <c r="E43" i="9"/>
  <c r="G8" i="9" s="1"/>
  <c r="K39" i="9"/>
  <c r="K40" i="9"/>
  <c r="K41" i="9"/>
  <c r="I31" i="9"/>
  <c r="I43" i="9" s="1"/>
  <c r="I45" i="9" s="1"/>
  <c r="K35" i="9"/>
  <c r="K36" i="9"/>
  <c r="K37" i="9"/>
  <c r="F35" i="17"/>
  <c r="G35" i="17" s="1"/>
  <c r="H35" i="17" s="1"/>
  <c r="I35" i="17" s="1"/>
  <c r="J35" i="17" s="1"/>
  <c r="K35" i="17" s="1"/>
  <c r="L35" i="17" s="1"/>
  <c r="M35" i="17" s="1"/>
  <c r="N35" i="17" s="1"/>
  <c r="O35" i="17" s="1"/>
  <c r="P35" i="17" s="1"/>
  <c r="Q35" i="17" s="1"/>
  <c r="R35" i="17" s="1"/>
  <c r="S35" i="17" s="1"/>
  <c r="O11" i="21"/>
  <c r="O18" i="21"/>
  <c r="O29" i="21"/>
  <c r="O36" i="21"/>
  <c r="O43" i="21"/>
  <c r="O48" i="21"/>
  <c r="O68" i="21"/>
  <c r="O75" i="21"/>
  <c r="O80" i="21"/>
  <c r="O87" i="21"/>
  <c r="O112" i="21"/>
  <c r="O119" i="21"/>
  <c r="O125" i="21"/>
  <c r="O132" i="21"/>
  <c r="O139" i="21"/>
  <c r="O12" i="21"/>
  <c r="N16" i="21"/>
  <c r="O19" i="21"/>
  <c r="N23" i="21"/>
  <c r="O24" i="21"/>
  <c r="O26" i="21"/>
  <c r="O31" i="21"/>
  <c r="O37" i="21"/>
  <c r="O44" i="21"/>
  <c r="N50" i="21"/>
  <c r="O51" i="21"/>
  <c r="N55" i="21"/>
  <c r="O56" i="21"/>
  <c r="O58" i="21"/>
  <c r="N61" i="21"/>
  <c r="O63" i="21"/>
  <c r="O69" i="21"/>
  <c r="O76" i="21"/>
  <c r="N82" i="21"/>
  <c r="O83" i="21"/>
  <c r="O88" i="21"/>
  <c r="O90" i="21"/>
  <c r="N93" i="21"/>
  <c r="O95" i="21"/>
  <c r="N100" i="21"/>
  <c r="O101" i="21"/>
  <c r="N107" i="21"/>
  <c r="O108" i="21"/>
  <c r="N114" i="21"/>
  <c r="O115" i="21"/>
  <c r="O120" i="21"/>
  <c r="O122" i="21"/>
  <c r="O127" i="21"/>
  <c r="O133" i="21"/>
  <c r="O140" i="21"/>
  <c r="S71" i="20"/>
  <c r="S47" i="20"/>
  <c r="S51" i="20"/>
  <c r="S58" i="20"/>
  <c r="S68" i="20"/>
  <c r="F19" i="18"/>
  <c r="S15" i="20"/>
  <c r="S18" i="20"/>
  <c r="S20" i="20"/>
  <c r="S25" i="20"/>
  <c r="S27" i="20"/>
  <c r="S32" i="20"/>
  <c r="S35" i="20"/>
  <c r="S37" i="20"/>
  <c r="S39" i="20"/>
  <c r="H37" i="17"/>
  <c r="H49" i="17" s="1"/>
  <c r="F9" i="17"/>
  <c r="G9" i="17" s="1"/>
  <c r="H9" i="17" s="1"/>
  <c r="I9" i="17" s="1"/>
  <c r="J9" i="17" s="1"/>
  <c r="K9" i="17" s="1"/>
  <c r="L9" i="17" s="1"/>
  <c r="M9" i="17" s="1"/>
  <c r="N9" i="17" s="1"/>
  <c r="O9" i="17" s="1"/>
  <c r="P9" i="17" s="1"/>
  <c r="Q9" i="17" s="1"/>
  <c r="R9" i="17" s="1"/>
  <c r="S9" i="17" s="1"/>
  <c r="E11" i="17"/>
  <c r="E48" i="17" s="1"/>
  <c r="F16" i="17"/>
  <c r="G16" i="17" s="1"/>
  <c r="H16" i="17" s="1"/>
  <c r="I16" i="17" s="1"/>
  <c r="J16" i="17" s="1"/>
  <c r="K16" i="17" s="1"/>
  <c r="L16" i="17" s="1"/>
  <c r="M16" i="17" s="1"/>
  <c r="N16" i="17" s="1"/>
  <c r="O16" i="17" s="1"/>
  <c r="P16" i="17" s="1"/>
  <c r="Q16" i="17" s="1"/>
  <c r="R16" i="17" s="1"/>
  <c r="S16" i="17" s="1"/>
  <c r="F18" i="17"/>
  <c r="G18" i="17" s="1"/>
  <c r="H18" i="17" s="1"/>
  <c r="I18" i="17" s="1"/>
  <c r="J18" i="17" s="1"/>
  <c r="K18" i="17" s="1"/>
  <c r="L18" i="17" s="1"/>
  <c r="M18" i="17" s="1"/>
  <c r="N18" i="17" s="1"/>
  <c r="O18" i="17" s="1"/>
  <c r="P18" i="17" s="1"/>
  <c r="Q18" i="17" s="1"/>
  <c r="R18" i="17" s="1"/>
  <c r="S18" i="17" s="1"/>
  <c r="I37" i="11"/>
  <c r="M30" i="11"/>
  <c r="I30" i="11"/>
  <c r="J34" i="7"/>
  <c r="H65" i="7"/>
  <c r="H66" i="7" s="1"/>
  <c r="E124" i="15" l="1"/>
  <c r="F124" i="15"/>
  <c r="E43" i="14"/>
  <c r="D124" i="15"/>
  <c r="F8" i="15"/>
  <c r="C42" i="24"/>
  <c r="C60" i="24" s="1"/>
  <c r="M41" i="17"/>
  <c r="L43" i="17"/>
  <c r="F10" i="17"/>
  <c r="F11" i="17" s="1"/>
  <c r="G7" i="17"/>
  <c r="H7" i="17" s="1"/>
  <c r="H10" i="17" s="1"/>
  <c r="F48" i="14"/>
  <c r="E50" i="14"/>
  <c r="E51" i="14" s="1"/>
  <c r="G51" i="14" s="1"/>
  <c r="G23" i="13"/>
  <c r="F147" i="15"/>
  <c r="F157" i="15" s="1"/>
  <c r="F159" i="15" s="1"/>
  <c r="F43" i="9"/>
  <c r="G47" i="14" s="1"/>
  <c r="J31" i="9"/>
  <c r="K31" i="9" s="1"/>
  <c r="S59" i="20"/>
  <c r="S52" i="20"/>
  <c r="S72" i="20"/>
  <c r="H14" i="17"/>
  <c r="G38" i="17"/>
  <c r="I37" i="17"/>
  <c r="I49" i="17" s="1"/>
  <c r="E40" i="17"/>
  <c r="E45" i="17" s="1"/>
  <c r="F38" i="17"/>
  <c r="N41" i="17" l="1"/>
  <c r="M43" i="17"/>
  <c r="E53" i="14"/>
  <c r="E54" i="14" s="1"/>
  <c r="G10" i="17"/>
  <c r="G11" i="17" s="1"/>
  <c r="G48" i="17" s="1"/>
  <c r="D5" i="14"/>
  <c r="F48" i="17"/>
  <c r="E44" i="17"/>
  <c r="F160" i="15"/>
  <c r="K43" i="9"/>
  <c r="F40" i="17"/>
  <c r="F44" i="17" s="1"/>
  <c r="S60" i="20"/>
  <c r="S73" i="20"/>
  <c r="S53" i="20"/>
  <c r="J37" i="17"/>
  <c r="J49" i="17" s="1"/>
  <c r="I7" i="17"/>
  <c r="I10" i="17" s="1"/>
  <c r="H11" i="17"/>
  <c r="I14" i="17"/>
  <c r="H38" i="17"/>
  <c r="E56" i="14" l="1"/>
  <c r="E55" i="14"/>
  <c r="O41" i="17"/>
  <c r="N43" i="17"/>
  <c r="F45" i="17"/>
  <c r="D6" i="14"/>
  <c r="G40" i="17"/>
  <c r="H48" i="17"/>
  <c r="F161" i="15"/>
  <c r="H40" i="17"/>
  <c r="H44" i="17" s="1"/>
  <c r="S74" i="20"/>
  <c r="S54" i="20"/>
  <c r="S61" i="20"/>
  <c r="J7" i="17"/>
  <c r="J10" i="17" s="1"/>
  <c r="I11" i="17"/>
  <c r="K37" i="17"/>
  <c r="K49" i="17" s="1"/>
  <c r="I38" i="17"/>
  <c r="J14" i="17"/>
  <c r="P41" i="17" l="1"/>
  <c r="O43" i="17"/>
  <c r="G44" i="17"/>
  <c r="G45" i="17"/>
  <c r="H45" i="17"/>
  <c r="E57" i="14"/>
  <c r="E58" i="14" s="1"/>
  <c r="I48" i="17"/>
  <c r="I40" i="17"/>
  <c r="I44" i="17" s="1"/>
  <c r="Q5" i="20"/>
  <c r="L37" i="17"/>
  <c r="L49" i="17" s="1"/>
  <c r="K7" i="17"/>
  <c r="K10" i="17" s="1"/>
  <c r="J11" i="17"/>
  <c r="K14" i="17"/>
  <c r="J38" i="17"/>
  <c r="Q41" i="17" l="1"/>
  <c r="P43" i="17"/>
  <c r="I45" i="17"/>
  <c r="F129" i="15"/>
  <c r="F9" i="15" s="1"/>
  <c r="E70" i="14"/>
  <c r="J48" i="17"/>
  <c r="J40" i="17"/>
  <c r="J44" i="17" s="1"/>
  <c r="M37" i="17"/>
  <c r="M49" i="17" s="1"/>
  <c r="L7" i="17"/>
  <c r="L10" i="17" s="1"/>
  <c r="K11" i="17"/>
  <c r="L14" i="17"/>
  <c r="K38" i="17"/>
  <c r="F10" i="15" l="1"/>
  <c r="F58" i="14"/>
  <c r="F68" i="14"/>
  <c r="R41" i="17"/>
  <c r="Q43" i="17"/>
  <c r="J45" i="17"/>
  <c r="F70" i="14"/>
  <c r="D126" i="15"/>
  <c r="D127" i="15" s="1"/>
  <c r="G34" i="14"/>
  <c r="K48" i="17"/>
  <c r="K40" i="17"/>
  <c r="K44" i="17" s="1"/>
  <c r="N37" i="17"/>
  <c r="N49" i="17" s="1"/>
  <c r="M7" i="17"/>
  <c r="M10" i="17" s="1"/>
  <c r="L11" i="17"/>
  <c r="L38" i="17"/>
  <c r="M14" i="17"/>
  <c r="S41" i="17" l="1"/>
  <c r="S43" i="17" s="1"/>
  <c r="R43" i="17"/>
  <c r="K45" i="17"/>
  <c r="L48" i="17"/>
  <c r="L40" i="17"/>
  <c r="L44" i="17" s="1"/>
  <c r="M38" i="17"/>
  <c r="N14" i="17"/>
  <c r="N7" i="17"/>
  <c r="N10" i="17" s="1"/>
  <c r="M11" i="17"/>
  <c r="O37" i="17"/>
  <c r="O49" i="17" s="1"/>
  <c r="L45" i="17" l="1"/>
  <c r="M48" i="17"/>
  <c r="M40" i="17"/>
  <c r="M44" i="17" s="1"/>
  <c r="P37" i="17"/>
  <c r="P49" i="17" s="1"/>
  <c r="O7" i="17"/>
  <c r="O10" i="17" s="1"/>
  <c r="N11" i="17"/>
  <c r="N38" i="17"/>
  <c r="O14" i="17"/>
  <c r="M45" i="17" l="1"/>
  <c r="N48" i="17"/>
  <c r="N40" i="17"/>
  <c r="N44" i="17" s="1"/>
  <c r="Q37" i="17"/>
  <c r="Q49" i="17" s="1"/>
  <c r="P14" i="17"/>
  <c r="O38" i="17"/>
  <c r="P7" i="17"/>
  <c r="P10" i="17" s="1"/>
  <c r="O11" i="17"/>
  <c r="N45" i="17" l="1"/>
  <c r="O48" i="17"/>
  <c r="O40" i="17"/>
  <c r="O44" i="17" s="1"/>
  <c r="Q7" i="17"/>
  <c r="Q10" i="17" s="1"/>
  <c r="P11" i="17"/>
  <c r="Q14" i="17"/>
  <c r="P38" i="17"/>
  <c r="R37" i="17"/>
  <c r="R49" i="17" s="1"/>
  <c r="O45" i="17" l="1"/>
  <c r="P48" i="17"/>
  <c r="S37" i="17"/>
  <c r="S49" i="17" s="1"/>
  <c r="Q38" i="17"/>
  <c r="R14" i="17"/>
  <c r="R7" i="17"/>
  <c r="R10" i="17" s="1"/>
  <c r="Q11" i="17"/>
  <c r="P40" i="17"/>
  <c r="P44" i="17" s="1"/>
  <c r="P45" i="17" l="1"/>
  <c r="Q48" i="17"/>
  <c r="Q40" i="17"/>
  <c r="Q44" i="17" s="1"/>
  <c r="S7" i="17"/>
  <c r="S10" i="17" s="1"/>
  <c r="R11" i="17"/>
  <c r="S14" i="17"/>
  <c r="S38" i="17" s="1"/>
  <c r="R38" i="17"/>
  <c r="Q45" i="17" l="1"/>
  <c r="R48" i="17"/>
  <c r="S11" i="17"/>
  <c r="S40" i="17" s="1"/>
  <c r="S44" i="17" s="1"/>
  <c r="R40" i="17"/>
  <c r="R44" i="17" s="1"/>
  <c r="R45" i="17" l="1"/>
  <c r="S45" i="17"/>
  <c r="S48" i="17"/>
</calcChain>
</file>

<file path=xl/comments1.xml><?xml version="1.0" encoding="utf-8"?>
<comments xmlns="http://schemas.openxmlformats.org/spreadsheetml/2006/main">
  <authors>
    <author>Mike Dang x2033</author>
  </authors>
  <commentList>
    <comment ref="A13" authorId="0" shapeId="0">
      <text>
        <r>
          <rPr>
            <b/>
            <sz val="9"/>
            <color indexed="81"/>
            <rFont val="Tahoma"/>
            <family val="2"/>
          </rPr>
          <t>Mike Dang x2033:</t>
        </r>
        <r>
          <rPr>
            <sz val="9"/>
            <color indexed="81"/>
            <rFont val="Tahoma"/>
            <family val="2"/>
          </rPr>
          <t xml:space="preserve">
Clicking on items below will take you to the respective worksheets.</t>
        </r>
      </text>
    </comment>
  </commentList>
</comments>
</file>

<file path=xl/comments10.xml><?xml version="1.0" encoding="utf-8"?>
<comments xmlns="http://schemas.openxmlformats.org/spreadsheetml/2006/main">
  <authors>
    <author>Mike Dang x2033</author>
  </authors>
  <commentList>
    <comment ref="G9" authorId="0" shapeId="0">
      <text>
        <r>
          <rPr>
            <b/>
            <sz val="9"/>
            <color indexed="81"/>
            <rFont val="Tahoma"/>
            <family val="2"/>
          </rPr>
          <t>Mike Dang x2033:</t>
        </r>
        <r>
          <rPr>
            <sz val="9"/>
            <color indexed="81"/>
            <rFont val="Tahoma"/>
            <family val="2"/>
          </rPr>
          <t xml:space="preserve">
NA or NR ok for Not Applicable or for task Not Required
</t>
        </r>
      </text>
    </comment>
  </commentList>
</comments>
</file>

<file path=xl/comments11.xml><?xml version="1.0" encoding="utf-8"?>
<comments xmlns="http://schemas.openxmlformats.org/spreadsheetml/2006/main">
  <authors>
    <author>Mike Dang x2033</author>
  </authors>
  <commentList>
    <comment ref="C29" authorId="0" shapeId="0">
      <text>
        <r>
          <rPr>
            <b/>
            <sz val="9"/>
            <color indexed="81"/>
            <rFont val="Tahoma"/>
            <family val="2"/>
          </rPr>
          <t>Mike Dang x2033:</t>
        </r>
        <r>
          <rPr>
            <sz val="9"/>
            <color indexed="81"/>
            <rFont val="Tahoma"/>
            <family val="2"/>
          </rPr>
          <t xml:space="preserve">
Improvements, not land.</t>
        </r>
      </text>
    </comment>
  </commentList>
</comments>
</file>

<file path=xl/comments12.xml><?xml version="1.0" encoding="utf-8"?>
<comments xmlns="http://schemas.openxmlformats.org/spreadsheetml/2006/main">
  <authors>
    <author>Mike Dang x2033</author>
  </authors>
  <commentList>
    <comment ref="B20" authorId="0" shapeId="0">
      <text>
        <r>
          <rPr>
            <b/>
            <sz val="9"/>
            <color indexed="81"/>
            <rFont val="Tahoma"/>
            <family val="2"/>
          </rPr>
          <t>Mike Dang x2033:</t>
        </r>
        <r>
          <rPr>
            <sz val="9"/>
            <color indexed="81"/>
            <rFont val="Tahoma"/>
            <family val="2"/>
          </rPr>
          <t xml:space="preserve">
This category speaks to units that may be best for individuals, such as studios and 1 bedroom units.  This is not a category targeting individuals.</t>
        </r>
      </text>
    </comment>
  </commentList>
</comments>
</file>

<file path=xl/comments2.xml><?xml version="1.0" encoding="utf-8"?>
<comments xmlns="http://schemas.openxmlformats.org/spreadsheetml/2006/main">
  <authors>
    <author>Mike Dang x2033</author>
  </authors>
  <commentList>
    <comment ref="B19" authorId="0" shapeId="0">
      <text>
        <r>
          <rPr>
            <b/>
            <sz val="9"/>
            <color indexed="81"/>
            <rFont val="Tahoma"/>
            <family val="2"/>
          </rPr>
          <t>Mike Dang x2033:</t>
        </r>
        <r>
          <rPr>
            <sz val="9"/>
            <color indexed="81"/>
            <rFont val="Tahoma"/>
            <family val="2"/>
          </rPr>
          <t xml:space="preserve">
Note cell comments in this file.</t>
        </r>
      </text>
    </comment>
  </commentList>
</comments>
</file>

<file path=xl/comments3.xml><?xml version="1.0" encoding="utf-8"?>
<comments xmlns="http://schemas.openxmlformats.org/spreadsheetml/2006/main">
  <authors>
    <author>Mike Dang x2033</author>
  </authors>
  <commentList>
    <comment ref="H5" authorId="0" shapeId="0">
      <text>
        <r>
          <rPr>
            <b/>
            <sz val="9"/>
            <color indexed="81"/>
            <rFont val="Tahoma"/>
            <family val="2"/>
          </rPr>
          <t>Mike Dang x2033:</t>
        </r>
        <r>
          <rPr>
            <sz val="9"/>
            <color indexed="81"/>
            <rFont val="Tahoma"/>
            <family val="2"/>
          </rPr>
          <t xml:space="preserve">
MM/DD/YYYY</t>
        </r>
      </text>
    </comment>
    <comment ref="A26" authorId="0" shapeId="0">
      <text>
        <r>
          <rPr>
            <b/>
            <sz val="9"/>
            <color indexed="81"/>
            <rFont val="Tahoma"/>
            <family val="2"/>
          </rPr>
          <t>Mike Dang x2033:</t>
        </r>
        <r>
          <rPr>
            <sz val="9"/>
            <color indexed="81"/>
            <rFont val="Tahoma"/>
            <family val="2"/>
          </rPr>
          <t xml:space="preserve">
This category arose from the NHD's efforts to effectuate the McKinney-Vento Act.  
This category speaks to units that may be best for individuals, such as studios and 1 bedroom units.  This is not a category targeting individuals.</t>
        </r>
      </text>
    </comment>
  </commentList>
</comments>
</file>

<file path=xl/comments4.xml><?xml version="1.0" encoding="utf-8"?>
<comments xmlns="http://schemas.openxmlformats.org/spreadsheetml/2006/main">
  <authors>
    <author>Mike Dang x2033</author>
  </authors>
  <commentList>
    <comment ref="C11" authorId="0" shapeId="0">
      <text>
        <r>
          <rPr>
            <b/>
            <sz val="9"/>
            <color indexed="81"/>
            <rFont val="Tahoma"/>
            <family val="2"/>
          </rPr>
          <t>Mike Dang x2033:</t>
        </r>
        <r>
          <rPr>
            <sz val="9"/>
            <color indexed="81"/>
            <rFont val="Tahoma"/>
            <family val="2"/>
          </rPr>
          <t xml:space="preserve">
Buildings (units)</t>
        </r>
      </text>
    </comment>
    <comment ref="C12" authorId="0" shapeId="0">
      <text>
        <r>
          <rPr>
            <b/>
            <sz val="9"/>
            <color indexed="81"/>
            <rFont val="Tahoma"/>
            <family val="2"/>
          </rPr>
          <t>Mike Dang x2033:</t>
        </r>
        <r>
          <rPr>
            <sz val="9"/>
            <color indexed="81"/>
            <rFont val="Tahoma"/>
            <family val="2"/>
          </rPr>
          <t xml:space="preserve">
Buildings (units)</t>
        </r>
      </text>
    </comment>
    <comment ref="C15" authorId="0" shapeId="0">
      <text>
        <r>
          <rPr>
            <b/>
            <sz val="9"/>
            <color indexed="81"/>
            <rFont val="Tahoma"/>
            <family val="2"/>
          </rPr>
          <t>Mike Dang x2033:</t>
        </r>
        <r>
          <rPr>
            <sz val="9"/>
            <color indexed="81"/>
            <rFont val="Tahoma"/>
            <family val="2"/>
          </rPr>
          <t xml:space="preserve">
Apartment units</t>
        </r>
      </text>
    </comment>
    <comment ref="C16" authorId="0" shapeId="0">
      <text>
        <r>
          <rPr>
            <b/>
            <sz val="9"/>
            <color indexed="81"/>
            <rFont val="Tahoma"/>
            <family val="2"/>
          </rPr>
          <t>Mike Dang x2033:</t>
        </r>
        <r>
          <rPr>
            <sz val="9"/>
            <color indexed="81"/>
            <rFont val="Tahoma"/>
            <family val="2"/>
          </rPr>
          <t xml:space="preserve">
Apartment units</t>
        </r>
      </text>
    </comment>
    <comment ref="B18" authorId="0" shapeId="0">
      <text>
        <r>
          <rPr>
            <b/>
            <sz val="9"/>
            <color indexed="81"/>
            <rFont val="Tahoma"/>
            <family val="2"/>
          </rPr>
          <t>Mike Dang x2033:</t>
        </r>
        <r>
          <rPr>
            <sz val="9"/>
            <color indexed="81"/>
            <rFont val="Tahoma"/>
            <family val="2"/>
          </rPr>
          <t xml:space="preserve">
E.g., Clubhouse, Rec' Center, community room
</t>
        </r>
      </text>
    </comment>
    <comment ref="C18" authorId="0" shapeId="0">
      <text>
        <r>
          <rPr>
            <b/>
            <sz val="9"/>
            <color indexed="81"/>
            <rFont val="Tahoma"/>
            <family val="2"/>
          </rPr>
          <t>Mike Dang x2033:</t>
        </r>
        <r>
          <rPr>
            <sz val="9"/>
            <color indexed="81"/>
            <rFont val="Tahoma"/>
            <family val="2"/>
          </rPr>
          <t xml:space="preserve">
Buildings (units)</t>
        </r>
      </text>
    </comment>
  </commentList>
</comments>
</file>

<file path=xl/comments5.xml><?xml version="1.0" encoding="utf-8"?>
<comments xmlns="http://schemas.openxmlformats.org/spreadsheetml/2006/main">
  <authors>
    <author>Mike Dang x2033</author>
  </authors>
  <commentList>
    <comment ref="H14" authorId="0" shapeId="0">
      <text>
        <r>
          <rPr>
            <b/>
            <sz val="9"/>
            <color indexed="81"/>
            <rFont val="Tahoma"/>
            <family val="2"/>
          </rPr>
          <t>Mike Dang x2033:</t>
        </r>
        <r>
          <rPr>
            <sz val="9"/>
            <color indexed="81"/>
            <rFont val="Tahoma"/>
            <family val="2"/>
          </rPr>
          <t xml:space="preserve">
Square Footage per Unit</t>
        </r>
      </text>
    </comment>
    <comment ref="K14" authorId="0" shapeId="0">
      <text>
        <r>
          <rPr>
            <b/>
            <sz val="9"/>
            <color indexed="81"/>
            <rFont val="Tahoma"/>
            <family val="2"/>
          </rPr>
          <t>Mike Dang x2033:</t>
        </r>
        <r>
          <rPr>
            <sz val="9"/>
            <color indexed="81"/>
            <rFont val="Tahoma"/>
            <family val="2"/>
          </rPr>
          <t xml:space="preserve">
Gross Rent</t>
        </r>
      </text>
    </comment>
  </commentList>
</comments>
</file>

<file path=xl/comments6.xml><?xml version="1.0" encoding="utf-8"?>
<comments xmlns="http://schemas.openxmlformats.org/spreadsheetml/2006/main">
  <authors>
    <author>Mike Dang x2033</author>
  </authors>
  <commentList>
    <comment ref="D19" authorId="0" shapeId="0">
      <text>
        <r>
          <rPr>
            <b/>
            <sz val="9"/>
            <color indexed="81"/>
            <rFont val="Tahoma"/>
            <family val="2"/>
          </rPr>
          <t>Mike Dang x2033:</t>
        </r>
        <r>
          <rPr>
            <sz val="9"/>
            <color indexed="81"/>
            <rFont val="Tahoma"/>
            <family val="2"/>
          </rPr>
          <t xml:space="preserve">
Overwrite "Other" with more specific information.</t>
        </r>
      </text>
    </comment>
  </commentList>
</comments>
</file>

<file path=xl/comments7.xml><?xml version="1.0" encoding="utf-8"?>
<comments xmlns="http://schemas.openxmlformats.org/spreadsheetml/2006/main">
  <authors>
    <author>Mike Dang x2033</author>
  </authors>
  <commentList>
    <comment ref="G26" authorId="0" shapeId="0">
      <text>
        <r>
          <rPr>
            <b/>
            <sz val="9"/>
            <color indexed="81"/>
            <rFont val="Tahoma"/>
            <family val="2"/>
          </rPr>
          <t>Mike Dang x2033:</t>
        </r>
        <r>
          <rPr>
            <sz val="9"/>
            <color indexed="81"/>
            <rFont val="Tahoma"/>
            <family val="2"/>
          </rPr>
          <t xml:space="preserve">
LTC: Loan to Cost</t>
        </r>
      </text>
    </comment>
    <comment ref="H26" authorId="0" shapeId="0">
      <text>
        <r>
          <rPr>
            <b/>
            <sz val="9"/>
            <color indexed="81"/>
            <rFont val="Tahoma"/>
            <family val="2"/>
          </rPr>
          <t>Mike Dang x2033:</t>
        </r>
        <r>
          <rPr>
            <sz val="9"/>
            <color indexed="81"/>
            <rFont val="Tahoma"/>
            <family val="2"/>
          </rPr>
          <t xml:space="preserve">
Minimum Debt Service Coverage Ratio (DSCR) or Debt Coverage Ratio required by lender.</t>
        </r>
      </text>
    </comment>
    <comment ref="G34" authorId="0" shapeId="0">
      <text>
        <r>
          <rPr>
            <b/>
            <sz val="9"/>
            <color indexed="81"/>
            <rFont val="Tahoma"/>
            <family val="2"/>
          </rPr>
          <t>Mike Dang x2033:</t>
        </r>
        <r>
          <rPr>
            <sz val="9"/>
            <color indexed="81"/>
            <rFont val="Tahoma"/>
            <family val="2"/>
          </rPr>
          <t xml:space="preserve">
Loan to Total Sources -- this is not a Loan to Cost number.</t>
        </r>
      </text>
    </comment>
    <comment ref="F47" authorId="0" shapeId="0">
      <text>
        <r>
          <rPr>
            <b/>
            <sz val="9"/>
            <color indexed="81"/>
            <rFont val="Tahoma"/>
            <family val="2"/>
          </rPr>
          <t>Mike Dang x2033:</t>
        </r>
        <r>
          <rPr>
            <sz val="9"/>
            <color indexed="81"/>
            <rFont val="Tahoma"/>
            <family val="2"/>
          </rPr>
          <t xml:space="preserve">
Applicable Fraction worksheet</t>
        </r>
      </text>
    </comment>
    <comment ref="G47" authorId="0" shapeId="0">
      <text>
        <r>
          <rPr>
            <b/>
            <sz val="9"/>
            <color indexed="81"/>
            <rFont val="Tahoma"/>
            <family val="2"/>
          </rPr>
          <t>Mike Dang x2033:</t>
        </r>
        <r>
          <rPr>
            <sz val="9"/>
            <color indexed="81"/>
            <rFont val="Tahoma"/>
            <family val="2"/>
          </rPr>
          <t xml:space="preserve">
Applicable Fraction worksheet</t>
        </r>
      </text>
    </comment>
  </commentList>
</comments>
</file>

<file path=xl/comments8.xml><?xml version="1.0" encoding="utf-8"?>
<comments xmlns="http://schemas.openxmlformats.org/spreadsheetml/2006/main">
  <authors>
    <author>Mike Dang x2033</author>
  </authors>
  <commentList>
    <comment ref="C140" authorId="0" shapeId="0">
      <text>
        <r>
          <rPr>
            <b/>
            <sz val="9"/>
            <color indexed="81"/>
            <rFont val="Tahoma"/>
            <family val="2"/>
          </rPr>
          <t>Mike Dang x2033:</t>
        </r>
        <r>
          <rPr>
            <sz val="9"/>
            <color indexed="81"/>
            <rFont val="Tahoma"/>
            <family val="2"/>
          </rPr>
          <t xml:space="preserve">
Non LIHTC, non HOME, non CDBG.  May include 202 or 811.</t>
        </r>
      </text>
    </comment>
  </commentList>
</comments>
</file>

<file path=xl/comments9.xml><?xml version="1.0" encoding="utf-8"?>
<comments xmlns="http://schemas.openxmlformats.org/spreadsheetml/2006/main">
  <authors>
    <author>Mike Dang x2033</author>
  </authors>
  <commentList>
    <comment ref="F41" authorId="0" shapeId="0">
      <text>
        <r>
          <rPr>
            <b/>
            <sz val="9"/>
            <color indexed="81"/>
            <rFont val="Tahoma"/>
            <family val="2"/>
          </rPr>
          <t>Mike Dang x2033:</t>
        </r>
        <r>
          <rPr>
            <sz val="9"/>
            <color indexed="81"/>
            <rFont val="Tahoma"/>
            <family val="2"/>
          </rPr>
          <t xml:space="preserve">
You can leave this formula in these cells or you can overwrite them.</t>
        </r>
      </text>
    </comment>
    <comment ref="F42" authorId="0" shapeId="0">
      <text>
        <r>
          <rPr>
            <b/>
            <sz val="9"/>
            <color indexed="81"/>
            <rFont val="Tahoma"/>
            <family val="2"/>
          </rPr>
          <t>Mike Dang x2033:</t>
        </r>
        <r>
          <rPr>
            <sz val="9"/>
            <color indexed="81"/>
            <rFont val="Tahoma"/>
            <family val="2"/>
          </rPr>
          <t xml:space="preserve">
You can leave this formula in these cells or you can overwrite them.</t>
        </r>
      </text>
    </comment>
    <comment ref="F47" authorId="0" shapeId="0">
      <text>
        <r>
          <rPr>
            <b/>
            <sz val="9"/>
            <color indexed="81"/>
            <rFont val="Tahoma"/>
            <family val="2"/>
          </rPr>
          <t>Mike Dang x2033:</t>
        </r>
        <r>
          <rPr>
            <sz val="9"/>
            <color indexed="81"/>
            <rFont val="Tahoma"/>
            <family val="2"/>
          </rPr>
          <t xml:space="preserve">
You can leave this formula in these cells or you can overwrite them.</t>
        </r>
      </text>
    </comment>
  </commentList>
</comments>
</file>

<file path=xl/sharedStrings.xml><?xml version="1.0" encoding="utf-8"?>
<sst xmlns="http://schemas.openxmlformats.org/spreadsheetml/2006/main" count="1766" uniqueCount="1005">
  <si>
    <t>Housing Division</t>
  </si>
  <si>
    <t>Instructions for Excel sections</t>
  </si>
  <si>
    <t>OUTSIDE OF PRINT RANGE</t>
  </si>
  <si>
    <t>Term</t>
  </si>
  <si>
    <t>The purpose behind creating these select worksheets is to make it easier for developers to complete</t>
  </si>
  <si>
    <t>the application and to enable staff to more easily underwrite and review applications.</t>
  </si>
  <si>
    <t>only that section or sub-section provided here.  Any remaining sections in the Microsoft Word version</t>
  </si>
  <si>
    <t>must still be completed.</t>
  </si>
  <si>
    <t>Any sections provided in the Excel file format must now be completed instead of them being completed</t>
  </si>
  <si>
    <t xml:space="preserve">in the former Word format. </t>
  </si>
  <si>
    <t>Cells marked yellow are for applicants to enter project information.</t>
  </si>
  <si>
    <t>All cells NOT filled in yellow should NOT be written into or over.  Doing so may negatively affect the file</t>
  </si>
  <si>
    <t>and delay underwriting your application.</t>
  </si>
  <si>
    <t xml:space="preserve">2014 ALLOCATION PLAN APPLICATION DEADLINE IS 5:00 p.m. May 2, 2014. </t>
  </si>
  <si>
    <t>Pre-construction energy audits for all projects due within 90 days of receiving an allocation of LIHTCs.</t>
  </si>
  <si>
    <t>Other:</t>
  </si>
  <si>
    <t>You may overwrite these types of cells to enter more specific information.</t>
  </si>
  <si>
    <t>For support using this spreadsheet contact Mike Dang, 775-687-2033, mdang@housing.nv.gov or</t>
  </si>
  <si>
    <t>Nicole Holloway, 702-486-7220 x224.</t>
  </si>
  <si>
    <t>State of Nevada Housing Division</t>
  </si>
  <si>
    <t>Key: Yellow cells for entry</t>
  </si>
  <si>
    <t>APPLICANT PREFERENCE POINT SELF-SCORING WORKSHEET</t>
  </si>
  <si>
    <t>EFFECTIVE 12/6/13</t>
  </si>
  <si>
    <t>Project Name</t>
  </si>
  <si>
    <t>Project Address</t>
  </si>
  <si>
    <t>Project City, County, Zip Code</t>
  </si>
  <si>
    <t>Assessor's Parcel
Number(s)</t>
  </si>
  <si>
    <t>Applicant/Co-Applicant</t>
  </si>
  <si>
    <t>Application Date</t>
  </si>
  <si>
    <t>Total Units</t>
  </si>
  <si>
    <t>Acres (Gross)</t>
  </si>
  <si>
    <t>Total Parking Spaces</t>
  </si>
  <si>
    <t>Density</t>
  </si>
  <si>
    <t>9% (70% PV) Tax Credits</t>
  </si>
  <si>
    <t>4% (30% PV) Tax Credits</t>
  </si>
  <si>
    <t>Tax-exempt bond volume cap</t>
  </si>
  <si>
    <r>
      <rPr>
        <b/>
        <sz val="12"/>
        <rFont val="Arial"/>
        <family val="2"/>
      </rPr>
      <t>PART ONE:</t>
    </r>
    <r>
      <rPr>
        <sz val="12"/>
        <rFont val="Arial"/>
        <family val="2"/>
      </rPr>
      <t xml:space="preserve">  </t>
    </r>
    <r>
      <rPr>
        <b/>
        <sz val="12"/>
        <rFont val="Arial"/>
        <family val="2"/>
      </rPr>
      <t xml:space="preserve">Project Type Scoring </t>
    </r>
    <r>
      <rPr>
        <sz val="12"/>
        <rFont val="Arial"/>
        <family val="2"/>
      </rPr>
      <t>(see Project Scoring, Section 14.13 of QAP) – Choose Project</t>
    </r>
  </si>
  <si>
    <t>Type (One Category Only) The points are only for the project type selected in Part One</t>
  </si>
  <si>
    <t xml:space="preserve">and are not inclusive.  See Section 11 of the QAP. </t>
  </si>
  <si>
    <t>Maximum: 10 points.</t>
  </si>
  <si>
    <t>Points
Available</t>
  </si>
  <si>
    <t>Points Claimed</t>
  </si>
  <si>
    <t>1.  Individuals, income at or below 45% AMI</t>
  </si>
  <si>
    <t>2.  Individuals/children and families/children income at  or below 45% of median</t>
  </si>
  <si>
    <t>3.  Senior Housing 55+</t>
  </si>
  <si>
    <t>4.  Mixed Income/mixed use</t>
  </si>
  <si>
    <t>5.  Special Needs</t>
  </si>
  <si>
    <t>Maximum, Total amount claimed</t>
  </si>
  <si>
    <t xml:space="preserve">    Housing for Veterans</t>
  </si>
  <si>
    <r>
      <rPr>
        <b/>
        <sz val="12"/>
        <rFont val="Arial"/>
        <family val="2"/>
      </rPr>
      <t xml:space="preserve">PART TWO: Standard Factors Scoring  </t>
    </r>
    <r>
      <rPr>
        <sz val="12"/>
        <rFont val="Arial"/>
        <family val="2"/>
      </rPr>
      <t>(See Sections 14.2- 14.12 of QAP).</t>
    </r>
  </si>
  <si>
    <t>Maximum: 107 points.</t>
  </si>
  <si>
    <t>1.  Project Location</t>
  </si>
  <si>
    <t>2.  Project Readiness</t>
  </si>
  <si>
    <t>3.  Project Amenities</t>
  </si>
  <si>
    <t>4.  Nevada Based Applicant</t>
  </si>
  <si>
    <t>5.  Nevada Projects Out of State Developers</t>
  </si>
  <si>
    <t>6.  Affordability Period</t>
  </si>
  <si>
    <t>7.  Landscape Water Efficiency</t>
  </si>
  <si>
    <t>8.  Historic Character</t>
  </si>
  <si>
    <t>9.  Smart Design</t>
  </si>
  <si>
    <t>10. Superior Project</t>
  </si>
  <si>
    <t>Sum of Maximum Points</t>
  </si>
  <si>
    <r>
      <rPr>
        <b/>
        <sz val="12"/>
        <rFont val="Arial"/>
        <family val="2"/>
      </rPr>
      <t xml:space="preserve">Part Three: Special Factors Scoring  </t>
    </r>
    <r>
      <rPr>
        <sz val="12"/>
        <rFont val="Arial"/>
        <family val="2"/>
      </rPr>
      <t xml:space="preserve">(See Sections 14.14.1- 14.14.6  of QAP). </t>
    </r>
  </si>
  <si>
    <t>Maximum: 39 points.</t>
  </si>
  <si>
    <t>Rent Targeting</t>
  </si>
  <si>
    <t>Rent to own Targeting</t>
  </si>
  <si>
    <t>Low Income Targeting</t>
  </si>
  <si>
    <t>Supportive Services</t>
  </si>
  <si>
    <t>Lowest Developer Fee</t>
  </si>
  <si>
    <t>Lowest Contractor Fee</t>
  </si>
  <si>
    <t>Affordable Housing Incentives</t>
  </si>
  <si>
    <t>Total Maximum Points Allowed in the 2014 QAP:  156</t>
  </si>
  <si>
    <t>Application Total</t>
  </si>
  <si>
    <t>NOTICE</t>
  </si>
  <si>
    <t>This Self-Scoring worksheet must accompany your application if Preference Points are being claimed</t>
  </si>
  <si>
    <t>in any category.  Claimed Preference Points that lack sufficient supporting documentation will not be</t>
  </si>
  <si>
    <t>counted. (See Sec. 2 (B) of the QAP)</t>
  </si>
  <si>
    <t>Date:</t>
  </si>
  <si>
    <t>Applicant/Co-Applicants:</t>
  </si>
  <si>
    <t>Name of Authorized Officer:</t>
  </si>
  <si>
    <t>Applicable Fraction &amp; Tenant Utilities</t>
  </si>
  <si>
    <t>Pg 13</t>
  </si>
  <si>
    <t>Sub-Section E</t>
  </si>
  <si>
    <t>Applicable Fraction</t>
  </si>
  <si>
    <t>Project Site size</t>
  </si>
  <si>
    <t>Acres</t>
  </si>
  <si>
    <t>Site square footage</t>
  </si>
  <si>
    <t>Square Footage</t>
  </si>
  <si>
    <t>Notes</t>
  </si>
  <si>
    <t>     </t>
  </si>
  <si>
    <t>Employee Occupied Residential</t>
  </si>
  <si>
    <t>Owner Occupied Residential</t>
  </si>
  <si>
    <t>Units</t>
  </si>
  <si>
    <t>sf</t>
  </si>
  <si>
    <t>Rent Restricted Units</t>
  </si>
  <si>
    <t>Other Restricted Units</t>
  </si>
  <si>
    <t>LIHTC Units</t>
  </si>
  <si>
    <t>Market Rate Units</t>
  </si>
  <si>
    <t>Project Based Assistance Units</t>
  </si>
  <si>
    <t>HUD/FmHA Approved (Yes/No)</t>
  </si>
  <si>
    <t>If Project is less than 100% low-income units, please complete the following to determine the Applicable Fraction by building.</t>
  </si>
  <si>
    <t>Building Number</t>
  </si>
  <si>
    <t>Unit Fraction</t>
  </si>
  <si>
    <t>Floor Space Fraction</t>
  </si>
  <si>
    <r>
      <t xml:space="preserve">Expected Placed-In-Service Date
</t>
    </r>
    <r>
      <rPr>
        <b/>
        <sz val="8"/>
        <rFont val="Calibri"/>
        <family val="2"/>
      </rPr>
      <t>(MM/DD/YYYY)</t>
    </r>
  </si>
  <si>
    <t>Total
Units</t>
  </si>
  <si>
    <t>Bldg 1</t>
  </si>
  <si>
    <t>TOTALS FOR ALL BUILDINGS</t>
  </si>
  <si>
    <t>Tenant Utilities</t>
  </si>
  <si>
    <t>Section 2</t>
  </si>
  <si>
    <t>Source of Utility Allowance</t>
  </si>
  <si>
    <t>Effective Date</t>
  </si>
  <si>
    <t>E= Electric, G= Natural Gas, P= Propane, LNG = Liquified Natural Gas, O = Oil, S = Solar</t>
  </si>
  <si>
    <t>(Use all that apply)</t>
  </si>
  <si>
    <t>Energy/Fuel</t>
  </si>
  <si>
    <t>Monthly</t>
  </si>
  <si>
    <t>Usage</t>
  </si>
  <si>
    <t>Source</t>
  </si>
  <si>
    <t>Allowance</t>
  </si>
  <si>
    <t>Heating</t>
  </si>
  <si>
    <t>Air Conditioning</t>
  </si>
  <si>
    <t>Cooking</t>
  </si>
  <si>
    <t>Lighting</t>
  </si>
  <si>
    <t>Hot Water</t>
  </si>
  <si>
    <t>Water</t>
  </si>
  <si>
    <t>Sewer</t>
  </si>
  <si>
    <t>Trash</t>
  </si>
  <si>
    <t>Range</t>
  </si>
  <si>
    <t>Refrigerator</t>
  </si>
  <si>
    <t>PHA or Utility allowance used:</t>
  </si>
  <si>
    <t>Appliances supplied in the unit.  Enter "Y" for all supplied items.</t>
  </si>
  <si>
    <t>Disposal</t>
  </si>
  <si>
    <t>Oven</t>
  </si>
  <si>
    <t>Dishwasher</t>
  </si>
  <si>
    <t>Air Conditioner</t>
  </si>
  <si>
    <t>Kitchen exhaust fan</t>
  </si>
  <si>
    <t>Washer &amp; Dryer</t>
  </si>
  <si>
    <t>Washer &amp; Dryer hook-up</t>
  </si>
  <si>
    <t>Other</t>
  </si>
  <si>
    <t>If different utilities than in market rate units please explain.</t>
  </si>
  <si>
    <t>Unit Distribution and Monthly Rents</t>
  </si>
  <si>
    <t>Pg 14</t>
  </si>
  <si>
    <t>Section 3</t>
  </si>
  <si>
    <t>Total</t>
  </si>
  <si>
    <t>R</t>
  </si>
  <si>
    <t>MR</t>
  </si>
  <si>
    <t>CU</t>
  </si>
  <si>
    <t>#</t>
  </si>
  <si>
    <t>Unit</t>
  </si>
  <si>
    <t>Square</t>
  </si>
  <si>
    <t>AMI</t>
  </si>
  <si>
    <t>Max' AMI</t>
  </si>
  <si>
    <t>Proposed</t>
  </si>
  <si>
    <t>Mandatory</t>
  </si>
  <si>
    <t>Utility</t>
  </si>
  <si>
    <t>Utilities</t>
  </si>
  <si>
    <t>Net</t>
  </si>
  <si>
    <t>Type</t>
  </si>
  <si>
    <t>Bedrms</t>
  </si>
  <si>
    <t>Bathrms</t>
  </si>
  <si>
    <t xml:space="preserve"> Count</t>
  </si>
  <si>
    <t>Ft/u</t>
  </si>
  <si>
    <t>Sq Ft</t>
  </si>
  <si>
    <t>Max %</t>
  </si>
  <si>
    <t>Gr' Rent</t>
  </si>
  <si>
    <t>Charges*</t>
  </si>
  <si>
    <t>Paid? y/n</t>
  </si>
  <si>
    <t>Rent/mo</t>
  </si>
  <si>
    <t>1   </t>
  </si>
  <si>
    <t>2   </t>
  </si>
  <si>
    <t>3   </t>
  </si>
  <si>
    <t>4   </t>
  </si>
  <si>
    <t>5   </t>
  </si>
  <si>
    <t>6   </t>
  </si>
  <si>
    <t>7   </t>
  </si>
  <si>
    <t>8   </t>
  </si>
  <si>
    <t>9   </t>
  </si>
  <si>
    <t>10   </t>
  </si>
  <si>
    <t>11   </t>
  </si>
  <si>
    <t>12   </t>
  </si>
  <si>
    <t>13   </t>
  </si>
  <si>
    <t>14   </t>
  </si>
  <si>
    <t>15   </t>
  </si>
  <si>
    <t>Totals</t>
  </si>
  <si>
    <t>Average</t>
  </si>
  <si>
    <t>Summary</t>
  </si>
  <si>
    <t>Restricted</t>
  </si>
  <si>
    <t>Market Rate</t>
  </si>
  <si>
    <t>Common Use</t>
  </si>
  <si>
    <t>AMI (Area Median Income)</t>
  </si>
  <si>
    <t>Net Rent = Proposed - Utility Allowance (unless paid)</t>
  </si>
  <si>
    <t xml:space="preserve">*Mandatory Charges must be identified (Add addendum) </t>
  </si>
  <si>
    <t>Income Recap</t>
  </si>
  <si>
    <t>Pg 15</t>
  </si>
  <si>
    <t>Sub-Section A        Income Recap</t>
  </si>
  <si>
    <t>Annualized</t>
  </si>
  <si>
    <t>Low-Income Housing Tax Credit Units</t>
  </si>
  <si>
    <t>Project Based Assisted Units</t>
  </si>
  <si>
    <t>Common Use Areas</t>
  </si>
  <si>
    <t>Sub-Total</t>
  </si>
  <si>
    <t>Non-Rental Income</t>
  </si>
  <si>
    <t>Laundry Facilities</t>
  </si>
  <si>
    <t>Garage/Parking</t>
  </si>
  <si>
    <t>Admin Fees, Pet Deposits, etc.</t>
  </si>
  <si>
    <t>Total Number of Units</t>
  </si>
  <si>
    <t>Number Parking Spaces in Project</t>
  </si>
  <si>
    <t>Vacancy Factor</t>
  </si>
  <si>
    <t>Sources of Funds (SUMMARY)</t>
  </si>
  <si>
    <t>Costs (Uses)/unit</t>
  </si>
  <si>
    <t>("S6 Uses Costs…" wks)</t>
  </si>
  <si>
    <t>Credits requested/unit</t>
  </si>
  <si>
    <t>Section 4:  Sources of Funds: (RECAP OF DETAIL SECTION)</t>
  </si>
  <si>
    <t>Principal</t>
  </si>
  <si>
    <t>Debt</t>
  </si>
  <si>
    <t>Amount</t>
  </si>
  <si>
    <t>Service/mo</t>
  </si>
  <si>
    <t>Sub-Section A: Construction &amp; Bridge Sources</t>
  </si>
  <si>
    <t>Sub-Total Interim Sources</t>
  </si>
  <si>
    <t>Sub-Section B: Permanent Financing</t>
  </si>
  <si>
    <t>Explain Financing Basis (if not LTV or DSCR):</t>
  </si>
  <si>
    <t>Plan Total Loan to Value ratio</t>
  </si>
  <si>
    <t>Sub-Section C: Tax Credit Capital Contribution</t>
  </si>
  <si>
    <t>Historic Rehabilitation TC Proceeds:</t>
  </si>
  <si>
    <t>Sub-Section D: Other Funding</t>
  </si>
  <si>
    <t>Deferred Developer Fee</t>
  </si>
  <si>
    <t>General Partner Equity</t>
  </si>
  <si>
    <t>Total Sources</t>
  </si>
  <si>
    <t>(Excludes Construction Sources in lieu of Permanent Borrowings.)</t>
  </si>
  <si>
    <t>Cost and Uses</t>
  </si>
  <si>
    <t>p 24</t>
  </si>
  <si>
    <t>Section 6: Cost and Uses</t>
  </si>
  <si>
    <t xml:space="preserve">Density: </t>
  </si>
  <si>
    <t>Credit Request/Unit</t>
  </si>
  <si>
    <t>Credit Request/Cost</t>
  </si>
  <si>
    <t>ITEM</t>
  </si>
  <si>
    <t>ESTIMATED COST</t>
  </si>
  <si>
    <t>30% VALUE ELIGIBLE BASIS</t>
  </si>
  <si>
    <t>70% VALUE ELIGIBLE BASIS</t>
  </si>
  <si>
    <t>Land, Building &amp; Site-Work</t>
  </si>
  <si>
    <t>Land Acquisition</t>
  </si>
  <si>
    <t>Ineligible</t>
  </si>
  <si>
    <t>Buildings</t>
  </si>
  <si>
    <t>Site Work</t>
  </si>
  <si>
    <t>Construction &amp; Contractor Fees</t>
  </si>
  <si>
    <t>New Structures</t>
  </si>
  <si>
    <t>Rehabilitation</t>
  </si>
  <si>
    <t>Accessory Buildings</t>
  </si>
  <si>
    <t>General Requirements</t>
  </si>
  <si>
    <t>Contingency</t>
  </si>
  <si>
    <t>Construction</t>
  </si>
  <si>
    <t>Other*</t>
  </si>
  <si>
    <t>Professional Fees</t>
  </si>
  <si>
    <t>Architect Design</t>
  </si>
  <si>
    <t>Architect Supervision</t>
  </si>
  <si>
    <t>Real Estate Attorney</t>
  </si>
  <si>
    <t>Consultant/Agent</t>
  </si>
  <si>
    <t>Engineer/Survey</t>
  </si>
  <si>
    <t>Permits/Impact Fees</t>
  </si>
  <si>
    <t>Construction Interim Cost</t>
  </si>
  <si>
    <t>Hazard Insurance</t>
  </si>
  <si>
    <t>Liability Insurance</t>
  </si>
  <si>
    <t>Payment Bond</t>
  </si>
  <si>
    <t>Performance Bond</t>
  </si>
  <si>
    <t>Credit Report</t>
  </si>
  <si>
    <t>Interest</t>
  </si>
  <si>
    <t>Origination Points</t>
  </si>
  <si>
    <t>Discount Points</t>
  </si>
  <si>
    <t>Credit Enhancement</t>
  </si>
  <si>
    <t>Inspection Fees</t>
  </si>
  <si>
    <t>Title and Recording</t>
  </si>
  <si>
    <t>Legal Fees</t>
  </si>
  <si>
    <t>Taxes</t>
  </si>
  <si>
    <t>Permanent Financing</t>
  </si>
  <si>
    <t>Bond Premium</t>
  </si>
  <si>
    <t>Origination Fees</t>
  </si>
  <si>
    <t>Cost of Issuance</t>
  </si>
  <si>
    <t>Prepaid MIP</t>
  </si>
  <si>
    <t>Soft Cost</t>
  </si>
  <si>
    <t>Feasibility Study</t>
  </si>
  <si>
    <t>Market Study</t>
  </si>
  <si>
    <t>Environmental Study</t>
  </si>
  <si>
    <t>Tax Credit Fees</t>
  </si>
  <si>
    <t>Compliance Fees</t>
  </si>
  <si>
    <t>Rent-up Expense</t>
  </si>
  <si>
    <t>Project Appraisal</t>
  </si>
  <si>
    <t>Cost Certification</t>
  </si>
  <si>
    <t>Survey</t>
  </si>
  <si>
    <t>Syndication Cost</t>
  </si>
  <si>
    <t>Organization</t>
  </si>
  <si>
    <t>Bridge Loan</t>
  </si>
  <si>
    <t>Tax Opinion</t>
  </si>
  <si>
    <t>PV Adjustment</t>
  </si>
  <si>
    <t>Developer Fees**</t>
  </si>
  <si>
    <t>Overhead</t>
  </si>
  <si>
    <t>Profit</t>
  </si>
  <si>
    <t>Consultant</t>
  </si>
  <si>
    <t>Project Reserves</t>
  </si>
  <si>
    <t>Lease Up</t>
  </si>
  <si>
    <t>Operating</t>
  </si>
  <si>
    <t>Replacement</t>
  </si>
  <si>
    <t>Escrows</t>
  </si>
  <si>
    <t>Total Costs (Uses) w/land</t>
  </si>
  <si>
    <t>Reconciliation (S-U)</t>
  </si>
  <si>
    <t>**Detail Payment Schedule of Developer Fee:</t>
  </si>
  <si>
    <t>Amount:</t>
  </si>
  <si>
    <t>Estimated 
Date Due:</t>
  </si>
  <si>
    <t>Payment Number One</t>
  </si>
  <si>
    <t>Payment Number Two</t>
  </si>
  <si>
    <t>Payment Number Three</t>
  </si>
  <si>
    <t>Grants</t>
  </si>
  <si>
    <t>Non-Recourse Financing</t>
  </si>
  <si>
    <t>Historic Credits</t>
  </si>
  <si>
    <t>High Quality Units</t>
  </si>
  <si>
    <t xml:space="preserve">DEVELOPER GAP CALCULATION  </t>
  </si>
  <si>
    <t>Total Project Cost</t>
  </si>
  <si>
    <t xml:space="preserve">              Grants</t>
  </si>
  <si>
    <t>Owner Investment</t>
  </si>
  <si>
    <t>LIHTC Syndication Pricing (Attach Syndicate Commitment Letter)</t>
  </si>
  <si>
    <t>LIHTC (10 Years) Required to Meet TEG (GAP ÷ Price)</t>
  </si>
  <si>
    <t>Annual LIHTC</t>
  </si>
  <si>
    <t>Annual  Expenses (Complete S7 Pro Forma, also)</t>
  </si>
  <si>
    <t>pg 29</t>
  </si>
  <si>
    <t>Section 7</t>
  </si>
  <si>
    <t xml:space="preserve">  Annual  Expenses</t>
  </si>
  <si>
    <t>Sub-Section A: Administrative Expense</t>
  </si>
  <si>
    <t>Accounting</t>
  </si>
  <si>
    <t>Advertising</t>
  </si>
  <si>
    <t>Legal</t>
  </si>
  <si>
    <t>Leased Equipment</t>
  </si>
  <si>
    <t>Management Fees</t>
  </si>
  <si>
    <t>Model Apartment Rent</t>
  </si>
  <si>
    <t>Office Supplies and Postage</t>
  </si>
  <si>
    <t>Telephone</t>
  </si>
  <si>
    <t>Annual Compliance Fees</t>
  </si>
  <si>
    <t>Miscellaneous</t>
  </si>
  <si>
    <t>Other*:</t>
  </si>
  <si>
    <t xml:space="preserve">Sub-Total                                                                                        </t>
  </si>
  <si>
    <t>Sub-Section B: Operating Expense</t>
  </si>
  <si>
    <t>Fuel (Heat and Water)</t>
  </si>
  <si>
    <t>Electrical</t>
  </si>
  <si>
    <t>Water and Sewer</t>
  </si>
  <si>
    <t>Gas</t>
  </si>
  <si>
    <t>Garbage and Trash</t>
  </si>
  <si>
    <t>Security</t>
  </si>
  <si>
    <t>Cable Television</t>
  </si>
  <si>
    <t>Sub-Section C</t>
  </si>
  <si>
    <t>Maintenance Expense</t>
  </si>
  <si>
    <t>Elevator</t>
  </si>
  <si>
    <t>Exterminating</t>
  </si>
  <si>
    <t>Landscaping</t>
  </si>
  <si>
    <t>Repairs</t>
  </si>
  <si>
    <t>Maintenance Salaries and Payroll Taxes</t>
  </si>
  <si>
    <t>Maintenance Supplies</t>
  </si>
  <si>
    <t>Snow Removal</t>
  </si>
  <si>
    <t>Decorating</t>
  </si>
  <si>
    <t>Sub-Section D</t>
  </si>
  <si>
    <t>Fixed Expense</t>
  </si>
  <si>
    <t>Real Estate Taxes</t>
  </si>
  <si>
    <t>In-Lieu Taxes</t>
  </si>
  <si>
    <t>Insurance</t>
  </si>
  <si>
    <t>*All “Other” costs must be identified</t>
  </si>
  <si>
    <t>Total Annual Expenses</t>
  </si>
  <si>
    <t>Taxes and Annual Expense Breakdown</t>
  </si>
  <si>
    <t>Unit Size/Type</t>
  </si>
  <si>
    <t>Monthly Per 
Unit Expense</t>
  </si>
  <si>
    <t>Per Unit Tax</t>
  </si>
  <si>
    <t>Efficiency</t>
  </si>
  <si>
    <t>One Bedroom</t>
  </si>
  <si>
    <t>Two Bedroom</t>
  </si>
  <si>
    <t>Three Bedroom</t>
  </si>
  <si>
    <t>Four Bedroom</t>
  </si>
  <si>
    <r>
      <t xml:space="preserve">Other* </t>
    </r>
    <r>
      <rPr>
        <sz val="12"/>
        <rFont val="Microsoft Sans Serif"/>
        <family val="2"/>
      </rPr>
      <t>     </t>
    </r>
  </si>
  <si>
    <t>Income Adj</t>
  </si>
  <si>
    <t>Vacancy Rate</t>
  </si>
  <si>
    <t>Pro Forma Operating Cashflow</t>
  </si>
  <si>
    <t>Expense Adj</t>
  </si>
  <si>
    <t>(From point of stabilization)</t>
  </si>
  <si>
    <t>INCOME</t>
  </si>
  <si>
    <t>Gross Rental Income</t>
  </si>
  <si>
    <t>Misc' Income</t>
  </si>
  <si>
    <t>Other Income</t>
  </si>
  <si>
    <t>Vacancy</t>
  </si>
  <si>
    <t>Effective Gross Income</t>
  </si>
  <si>
    <t>EXPENSES</t>
  </si>
  <si>
    <t>Administrative/Mgmt</t>
  </si>
  <si>
    <t>Repairs &amp; Maintenance</t>
  </si>
  <si>
    <t>Other Operating</t>
  </si>
  <si>
    <t>Real Estate Tax</t>
  </si>
  <si>
    <t>Replacement Reserves</t>
  </si>
  <si>
    <t>Total Operating Expenses</t>
  </si>
  <si>
    <t>NET OPERATING INCOME</t>
  </si>
  <si>
    <t>Asset Mangement Fee</t>
  </si>
  <si>
    <t>NET CASH FLOW</t>
  </si>
  <si>
    <t>OpEx/EGI</t>
  </si>
  <si>
    <t>Replacement Reserves/unit</t>
  </si>
  <si>
    <t xml:space="preserve">  &gt;= $150/u older w/pref; $200/u other (NAC 319.989)</t>
  </si>
  <si>
    <t>p31</t>
  </si>
  <si>
    <t>Replacement Reserves and Annual</t>
  </si>
  <si>
    <t>Increase Factors</t>
  </si>
  <si>
    <t>Project Type Minimum annual  replacement  reserves</t>
  </si>
  <si>
    <t>1) New construction Senior Housing projects:  $250 per unit.</t>
  </si>
  <si>
    <t>2) Other new construction projects:  $300 per unit.</t>
  </si>
  <si>
    <t>3) All Acquisition/Rehabilitation projects:  $325 per unit.</t>
  </si>
  <si>
    <t>Total Units:</t>
  </si>
  <si>
    <t>Reserves per unit  (Operating Year 1)</t>
  </si>
  <si>
    <t>(From Pro Forma)</t>
  </si>
  <si>
    <t>Annual Increase Factors</t>
  </si>
  <si>
    <t>Rent</t>
  </si>
  <si>
    <t>Expenses</t>
  </si>
  <si>
    <t>Project Amenities</t>
  </si>
  <si>
    <t>p 33</t>
  </si>
  <si>
    <t>Section 11</t>
  </si>
  <si>
    <t>Preference</t>
  </si>
  <si>
    <t>Point Value</t>
  </si>
  <si>
    <t>Description</t>
  </si>
  <si>
    <t>(QAP Section14.5)</t>
  </si>
  <si>
    <t>Total Points</t>
  </si>
  <si>
    <t>Maximum Amenities Points</t>
  </si>
  <si>
    <t xml:space="preserve">All amenities for the project must be listed above in Sec. 11 of this application and </t>
  </si>
  <si>
    <t xml:space="preserve">must conform to the amenities in the 2014 QAP, Section 14.5 </t>
  </si>
  <si>
    <t>QAP pg 55</t>
  </si>
  <si>
    <t>Project Schedule</t>
  </si>
  <si>
    <t>p 34</t>
  </si>
  <si>
    <t>Section 12</t>
  </si>
  <si>
    <t>Mos</t>
  </si>
  <si>
    <t>The following will be considered a commitment.</t>
  </si>
  <si>
    <t>Not</t>
  </si>
  <si>
    <t>Scheduled Completion</t>
  </si>
  <si>
    <t xml:space="preserve">Remaining </t>
  </si>
  <si>
    <t>Duration</t>
  </si>
  <si>
    <t>Req'd</t>
  </si>
  <si>
    <t>Month</t>
  </si>
  <si>
    <t>Year</t>
  </si>
  <si>
    <t>Months</t>
  </si>
  <si>
    <t>Phase:  Site-Control (Item)</t>
  </si>
  <si>
    <t>Option/Contract in Place</t>
  </si>
  <si>
    <t>/</t>
  </si>
  <si>
    <t>Carryover</t>
  </si>
  <si>
    <t>Record Declaration of Restrictive Covenants</t>
  </si>
  <si>
    <t>Site Acquisition</t>
  </si>
  <si>
    <t>Environmental Review Completed</t>
  </si>
  <si>
    <t>Zoning Approvals (Discretionary)</t>
  </si>
  <si>
    <t>Zoning Approvals (Administrative)</t>
  </si>
  <si>
    <t>Special Use Permit</t>
  </si>
  <si>
    <t>Tax Abatement</t>
  </si>
  <si>
    <t>Phase:  Plans (Item)</t>
  </si>
  <si>
    <t>Site Plan Review</t>
  </si>
  <si>
    <t>Grading Permit</t>
  </si>
  <si>
    <t>Building Permit</t>
  </si>
  <si>
    <t>Final Plans &amp; Specifications</t>
  </si>
  <si>
    <t>Phase:  Closing (Item)</t>
  </si>
  <si>
    <t>Property Transfer</t>
  </si>
  <si>
    <t>Phase:  Construction Financing (Item)</t>
  </si>
  <si>
    <t>Loan Application</t>
  </si>
  <si>
    <t>Conditional Commitment</t>
  </si>
  <si>
    <t>Final Commitment</t>
  </si>
  <si>
    <t>Closing &amp; Disbursement</t>
  </si>
  <si>
    <t>Phase:  Construction (Item)</t>
  </si>
  <si>
    <t>Construction Start</t>
  </si>
  <si>
    <t>Progress Review (quarterly, beginning...)</t>
  </si>
  <si>
    <t>10% of Costs Incurred</t>
  </si>
  <si>
    <t>Construction Completion</t>
  </si>
  <si>
    <t>Certificate of Occupancy</t>
  </si>
  <si>
    <t>Phase:  Permanent  Financing (Item)</t>
  </si>
  <si>
    <t>Other Loans and Grants (Item)</t>
  </si>
  <si>
    <t>Application</t>
  </si>
  <si>
    <t>Award</t>
  </si>
  <si>
    <t>Funding Date</t>
  </si>
  <si>
    <t>Type &amp; Source</t>
  </si>
  <si>
    <t>(Add addendum(s) if necessary)</t>
  </si>
  <si>
    <t>Phase:  Lease-Up (Item)</t>
  </si>
  <si>
    <t>Start</t>
  </si>
  <si>
    <t>Set-Aside requirements satisfied</t>
  </si>
  <si>
    <t>Placed In Service</t>
  </si>
  <si>
    <t>Occupancy of 93% of restricted units</t>
  </si>
  <si>
    <t>Low-Income Housing Tax Credits (Item)</t>
  </si>
  <si>
    <t>Final Cost Certification</t>
  </si>
  <si>
    <t>Final Application</t>
  </si>
  <si>
    <t>NHD Inspection and Training</t>
  </si>
  <si>
    <t>8609s (usually within 60 days)</t>
  </si>
  <si>
    <t>EXHIBIT A: 2014 INCOME LIMITS EFFECTIVE DEC. 18, 2013</t>
  </si>
  <si>
    <t>EXHIBIT B: 2014 RENT LIMITS, EFFECTIVE DEC. 18, 2013</t>
  </si>
  <si>
    <t>MSA/COUNTY</t>
  </si>
  <si>
    <t>1 PERSON</t>
  </si>
  <si>
    <t>2 PERSON</t>
  </si>
  <si>
    <t>3 PERSON</t>
  </si>
  <si>
    <t>4 PERSON</t>
  </si>
  <si>
    <t>5 PERSON</t>
  </si>
  <si>
    <t>6 PERSON</t>
  </si>
  <si>
    <t>7 PERSON</t>
  </si>
  <si>
    <t>8 PERSON</t>
  </si>
  <si>
    <t>9 PERSON</t>
  </si>
  <si>
    <t>10 PERSON</t>
  </si>
  <si>
    <t>-</t>
  </si>
  <si>
    <t>Carson City</t>
  </si>
  <si>
    <t>0 BDRM</t>
  </si>
  <si>
    <t>1 BDRM</t>
  </si>
  <si>
    <t>2 BDRM</t>
  </si>
  <si>
    <t>3 BDRM</t>
  </si>
  <si>
    <t>4 BDRM</t>
  </si>
  <si>
    <t>CARSON CITY</t>
  </si>
  <si>
    <t>60%</t>
  </si>
  <si>
    <t>55%</t>
  </si>
  <si>
    <t>50%</t>
  </si>
  <si>
    <t>45%</t>
  </si>
  <si>
    <t>40%</t>
  </si>
  <si>
    <t>30%</t>
  </si>
  <si>
    <t>Churchill</t>
  </si>
  <si>
    <t>CHURCHILL</t>
  </si>
  <si>
    <t>Douglas</t>
  </si>
  <si>
    <t>DOUGLAS</t>
  </si>
  <si>
    <t>ELKO</t>
  </si>
  <si>
    <t>Esmeralda</t>
  </si>
  <si>
    <t>ESMERALDA</t>
  </si>
  <si>
    <t>Eureka</t>
  </si>
  <si>
    <t>EUREKA</t>
  </si>
  <si>
    <t>Humboldt</t>
  </si>
  <si>
    <t>HUMBOLDT</t>
  </si>
  <si>
    <t>Lander</t>
  </si>
  <si>
    <t>LANDER</t>
  </si>
  <si>
    <t>Clark (LV)</t>
  </si>
  <si>
    <t>LAS VEGAS MSA</t>
  </si>
  <si>
    <t>(CLARK)</t>
  </si>
  <si>
    <t>Lincoln</t>
  </si>
  <si>
    <t>LINCOLN</t>
  </si>
  <si>
    <t>Lyon</t>
  </si>
  <si>
    <t>LYON</t>
  </si>
  <si>
    <t>Mineral</t>
  </si>
  <si>
    <t>MINERAL</t>
  </si>
  <si>
    <t>Nye</t>
  </si>
  <si>
    <t>NYE</t>
  </si>
  <si>
    <t>Pershing</t>
  </si>
  <si>
    <t>PERSHING</t>
  </si>
  <si>
    <t>Washoe (Reno)</t>
  </si>
  <si>
    <t>RENO  MSA</t>
  </si>
  <si>
    <t>(WASHOE)</t>
  </si>
  <si>
    <t>Storey</t>
  </si>
  <si>
    <t>STOREY</t>
  </si>
  <si>
    <t>White Pine</t>
  </si>
  <si>
    <t>WHITE PINE</t>
  </si>
  <si>
    <t xml:space="preserve">ARCHITECT OR PROFESSIONAL ENGINEER CERTIFICATION </t>
  </si>
  <si>
    <t xml:space="preserve">OF COST BEING WITHIN THE GUIDE LINES OF NEVADA’S 2014 QAP </t>
  </si>
  <si>
    <t>EXHIBIT THREE</t>
  </si>
  <si>
    <t>Part One</t>
  </si>
  <si>
    <t>Project Information</t>
  </si>
  <si>
    <t>Applicant</t>
  </si>
  <si>
    <t>Co-Applicant</t>
  </si>
  <si>
    <t>Project Type</t>
  </si>
  <si>
    <t xml:space="preserve"> New Construction </t>
  </si>
  <si>
    <t xml:space="preserve"> Acquisition/Rehabilitation</t>
  </si>
  <si>
    <t>Part Two</t>
  </si>
  <si>
    <t>Cost Information</t>
  </si>
  <si>
    <t>Land, Building and Site Work</t>
  </si>
  <si>
    <t>Contingencies</t>
  </si>
  <si>
    <t>Developer Fees</t>
  </si>
  <si>
    <t>Cost Per Residential Building</t>
  </si>
  <si>
    <t>x</t>
  </si>
  <si>
    <t>Bedroom</t>
  </si>
  <si>
    <t>Common Area</t>
  </si>
  <si>
    <t>p47</t>
  </si>
  <si>
    <t xml:space="preserve">   Total</t>
  </si>
  <si>
    <t xml:space="preserve">
LTC%</t>
  </si>
  <si>
    <t xml:space="preserve">
DSCR</t>
  </si>
  <si>
    <t>EXHIBIT TWO</t>
  </si>
  <si>
    <t>CPA CERTIFICATION OF ESTIMATED COST</t>
  </si>
  <si>
    <t>INCLUDED IN ELIGIBLE BASIS</t>
  </si>
  <si>
    <t>Building Information</t>
  </si>
  <si>
    <t>Number</t>
  </si>
  <si>
    <t>Percentage</t>
  </si>
  <si>
    <t>Residential Buildings</t>
  </si>
  <si>
    <t>Total Buildings</t>
  </si>
  <si>
    <t>Part Three</t>
  </si>
  <si>
    <t>Project Construction Cost</t>
  </si>
  <si>
    <t>Total Cost</t>
  </si>
  <si>
    <t xml:space="preserve">Less:  Grants/Subsidies                        </t>
  </si>
  <si>
    <t>Total Eligible Basis</t>
  </si>
  <si>
    <t>Adjustments</t>
  </si>
  <si>
    <t>Qualified Basis</t>
  </si>
  <si>
    <t>p45</t>
  </si>
  <si>
    <t xml:space="preserve">     with Federal Subsidy</t>
  </si>
  <si>
    <t xml:space="preserve">     without Federal Subsidy</t>
  </si>
  <si>
    <t>Total Residential Units</t>
  </si>
  <si>
    <t>Part Four</t>
  </si>
  <si>
    <t xml:space="preserve">ATTESTATION BY CPA:                                       </t>
  </si>
  <si>
    <t>Firm Name</t>
  </si>
  <si>
    <t>Accountant</t>
  </si>
  <si>
    <t>Signature</t>
  </si>
  <si>
    <t>In accordance with Statements on Standards for Attestation engagements for Agreed</t>
  </si>
  <si>
    <t>Upon Procedures under AICPA Professional Standards, the Certified Public Accountant</t>
  </si>
  <si>
    <t>of the Developer shall provide a report attesting to the eligibility of the estimated construction</t>
  </si>
  <si>
    <t>costs as set forth in Part III above in accordance with Internal Revenue Code Section 42.</t>
  </si>
  <si>
    <t>Signature:</t>
  </si>
  <si>
    <t xml:space="preserve">    (Print &amp; Sign)</t>
  </si>
  <si>
    <t xml:space="preserve">Part Three  </t>
  </si>
  <si>
    <t>Date Licensed</t>
  </si>
  <si>
    <t>The estimated construction costs as set forth in Part II above are an accurate reflection of the</t>
  </si>
  <si>
    <t>costs in the local jurisdiction where the project is located.  Further, I acknowledge that, in</t>
  </si>
  <si>
    <t>awarding tax credits, the Nevada Housing Division, Department of Business and Industry,</t>
  </si>
  <si>
    <t>State of Nevada, may reserve a portion of the annual state ceiling for the project but makes no</t>
  </si>
  <si>
    <t>representation that such credits can be claimed by the project Applicant/Co-Applicants.</t>
  </si>
  <si>
    <t>Cost/Unit</t>
  </si>
  <si>
    <t># Bedrooms</t>
  </si>
  <si>
    <t xml:space="preserve">ATTESTATION BY ARCHITECT/PROFESSIONAL ENGINEER                                       </t>
  </si>
  <si>
    <t>HOME Units (If non-LIHTC)</t>
  </si>
  <si>
    <r>
      <t xml:space="preserve">Complete the </t>
    </r>
    <r>
      <rPr>
        <b/>
        <i/>
        <u/>
        <sz val="12"/>
        <rFont val="Arial"/>
        <family val="2"/>
      </rPr>
      <t xml:space="preserve">DETAIL </t>
    </r>
    <r>
      <rPr>
        <i/>
        <u/>
        <sz val="12"/>
        <rFont val="Arial"/>
        <family val="2"/>
      </rPr>
      <t>section in the Word application, also.</t>
    </r>
  </si>
  <si>
    <t>Lease Up Marketing</t>
  </si>
  <si>
    <t>Adjusted Basis Less Exclusions</t>
  </si>
  <si>
    <t>Management Fee</t>
  </si>
  <si>
    <t>Water &amp; Sewer</t>
  </si>
  <si>
    <t>Other payroll</t>
  </si>
  <si>
    <t>Painting</t>
  </si>
  <si>
    <t>Trash Removal</t>
  </si>
  <si>
    <t>Grounds Maintenance</t>
  </si>
  <si>
    <t>Other Maintenance</t>
  </si>
  <si>
    <t>Maintenance Personnel</t>
  </si>
  <si>
    <t>On-site Management</t>
  </si>
  <si>
    <t>Net SF of 
Market-Rate Units</t>
  </si>
  <si>
    <t>Net SF of 
Low-Income Units</t>
  </si>
  <si>
    <t>Total
Net Sq Ftg</t>
  </si>
  <si>
    <t>Sq Ftg
Fraction</t>
  </si>
  <si>
    <t>Check Total*</t>
  </si>
  <si>
    <t>HOME Units (Non LIHTC)</t>
  </si>
  <si>
    <t>% Tot</t>
  </si>
  <si>
    <t>Estimated LIHTC Sources</t>
  </si>
  <si>
    <t>Sub-Total Tax Credit Sources</t>
  </si>
  <si>
    <t>HOME Loan</t>
  </si>
  <si>
    <t>Asset Mangement Fee may be a contingent or accruing cashflow expenditure</t>
  </si>
  <si>
    <t>Spaces/Unit</t>
  </si>
  <si>
    <t>Funding/Financing Requested (Amount):</t>
  </si>
  <si>
    <t>Adjusted Eligible Basis</t>
  </si>
  <si>
    <t xml:space="preserve">   Applicable Fraction</t>
  </si>
  <si>
    <t xml:space="preserve">   Applicable Percentage</t>
  </si>
  <si>
    <t>Tax Credit Sources</t>
  </si>
  <si>
    <t>Costs/Unit</t>
  </si>
  <si>
    <t>Equity Gap after Estimated Tax Credit sources</t>
  </si>
  <si>
    <t>Less:     Mortgages (Permanent Financing)</t>
  </si>
  <si>
    <t>Word App:</t>
  </si>
  <si>
    <t>Total Commercial</t>
  </si>
  <si>
    <t>Number of Bldgs/Units</t>
  </si>
  <si>
    <t>Total Residential (Units)</t>
  </si>
  <si>
    <t>Total Number of Buildings-A</t>
  </si>
  <si>
    <t>Total Number of Buildings-B</t>
  </si>
  <si>
    <t>Total Common Area (non facility)</t>
  </si>
  <si>
    <t>Total Common Facilities</t>
  </si>
  <si>
    <t>Number of 
Non LI Units</t>
  </si>
  <si>
    <t>Number of 
Low-Income Units</t>
  </si>
  <si>
    <t>Tenant Paid Utilities? Yes/No</t>
  </si>
  <si>
    <t>To reduce error risk, and where applicable, consider linking from cells on any sheet to cells on other sheets.</t>
  </si>
  <si>
    <t>Rental Income*</t>
  </si>
  <si>
    <t>* With multiple source rental income, with smaller sources contributing less than 10% of the rental income, you may include</t>
  </si>
  <si>
    <t xml:space="preserve"> the sum of the rental income in the row of the largest income source.</t>
  </si>
  <si>
    <t>Source: Self-scoring wks</t>
  </si>
  <si>
    <t>Source: Distribution and Rents wks)</t>
  </si>
  <si>
    <t>Source: below</t>
  </si>
  <si>
    <t>Price per credit</t>
  </si>
  <si>
    <t>Eligible Basis, net, pre-adjustments</t>
  </si>
  <si>
    <t>Total LIHT Credits Requested/Year</t>
  </si>
  <si>
    <t>Section 5 Acquisition/Rehabilitation/Conversion…must be completed in the Word part of the Application.</t>
  </si>
  <si>
    <t>Only those sections are included here which require a large amount of numeric entries.</t>
  </si>
  <si>
    <t>Do not include subtotals in the input section--if you are including the detail in the same section.</t>
  </si>
  <si>
    <t xml:space="preserve">  On-Site</t>
  </si>
  <si>
    <t xml:space="preserve">   Existing</t>
  </si>
  <si>
    <t xml:space="preserve">   Demolition</t>
  </si>
  <si>
    <t xml:space="preserve">   Other*</t>
  </si>
  <si>
    <t>Administrative Salaries</t>
  </si>
  <si>
    <t>Administrative Payroll Taxes</t>
  </si>
  <si>
    <t>Swimming Pool or Picnic/Barbecue Area</t>
  </si>
  <si>
    <t>("Credits Requested" below/Total Units)</t>
  </si>
  <si>
    <t>Total Common Use Units</t>
  </si>
  <si>
    <t>Total Market Rate Units</t>
  </si>
  <si>
    <t>Total Restricted Units</t>
  </si>
  <si>
    <t xml:space="preserve">  Off-Site (Eligible)</t>
  </si>
  <si>
    <t xml:space="preserve">  Off-Site (Ineligible)</t>
  </si>
  <si>
    <t>When a section is provided here it MAY replace the need to fill in that specific sub-section or section--but</t>
  </si>
  <si>
    <t>Studio</t>
  </si>
  <si>
    <t>Number of Bedrooms</t>
  </si>
  <si>
    <t>Adjustments (Basis Boost)</t>
  </si>
  <si>
    <t>Total Credits Qualified for (x10)</t>
  </si>
  <si>
    <t>Total Development Costs</t>
  </si>
  <si>
    <t>Less Ineligible Costs</t>
  </si>
  <si>
    <t>Funds from investors</t>
  </si>
  <si>
    <t>Trust Funds:</t>
  </si>
  <si>
    <t>Compliance Monitoring Fees</t>
  </si>
  <si>
    <t>&lt;3% (or less than bank maximum, whichever is lower)</t>
  </si>
  <si>
    <t>&lt;3% ( " )</t>
  </si>
  <si>
    <t>Nevada License No.</t>
  </si>
  <si>
    <t>Sub-total Cost</t>
  </si>
  <si>
    <t>Architect/
Professional Engineer</t>
  </si>
  <si>
    <t>Restricted Space Square Footage</t>
  </si>
  <si>
    <t>Common Area(s) Square Footage</t>
  </si>
  <si>
    <t>Total Project Site Square Footage</t>
  </si>
  <si>
    <t xml:space="preserve">  Costs less Grants/Subsidies</t>
  </si>
  <si>
    <t>=&lt;7% ( " )(2014 QAP, Page 40)</t>
  </si>
  <si>
    <t>Debt Coverage Ratio*</t>
  </si>
  <si>
    <t>* Debt Coverage Ratio should include only those figures required by your bank, such as for hard cost debt, all long-term capital debt, when they review your DCR.</t>
  </si>
  <si>
    <t>WARNING: If you select all sheets when printing--be sure to deselect all sheets after printing.  Otherwise</t>
  </si>
  <si>
    <t>you risk what you enter on one sheet posting on the other sheets you selected, overwriting other things.</t>
  </si>
  <si>
    <t>Cost of Project</t>
  </si>
  <si>
    <t>Tax Credits</t>
  </si>
  <si>
    <t>Sq Ft res</t>
  </si>
  <si>
    <t>TC Units</t>
  </si>
  <si>
    <t>AvUnit</t>
  </si>
  <si>
    <t>Land</t>
  </si>
  <si>
    <t>Debt Service (Soft Debt)</t>
  </si>
  <si>
    <t>Total Debt Service</t>
  </si>
  <si>
    <t>Debt Service (Hard Debt)</t>
  </si>
  <si>
    <t>Note cell comments in this file.  You can detect them from the red triangle in the upper right hand corner</t>
  </si>
  <si>
    <t>of the cells where they are present (e.g., See above cell).  They are intended to explain that cell or area of this file.</t>
  </si>
  <si>
    <t xml:space="preserve">New </t>
  </si>
  <si>
    <t>Rehab</t>
  </si>
  <si>
    <t>Prof Fees</t>
  </si>
  <si>
    <t>Other Const</t>
  </si>
  <si>
    <t>Perm Finance</t>
  </si>
  <si>
    <t>Soft</t>
  </si>
  <si>
    <t>Syndication</t>
  </si>
  <si>
    <t>Developer Fee</t>
  </si>
  <si>
    <t>Proj Resv</t>
  </si>
  <si>
    <t>GAP</t>
  </si>
  <si>
    <t>Less</t>
  </si>
  <si>
    <t>EGAP</t>
  </si>
  <si>
    <t>LIHTC sp</t>
  </si>
  <si>
    <t>LIHTC 10</t>
  </si>
  <si>
    <t>LIHTC</t>
  </si>
  <si>
    <t>diff +/- requested</t>
  </si>
  <si>
    <t>Income</t>
  </si>
  <si>
    <t>Admin</t>
  </si>
  <si>
    <t>Oper</t>
  </si>
  <si>
    <t>Maint</t>
  </si>
  <si>
    <t>Fixed</t>
  </si>
  <si>
    <t>Tax</t>
  </si>
  <si>
    <t>Total Exp</t>
  </si>
  <si>
    <t>Loan Costs</t>
  </si>
  <si>
    <t>P/L</t>
  </si>
  <si>
    <t>Per Unit</t>
  </si>
  <si>
    <t>Per Unit TC</t>
  </si>
  <si>
    <t>Income-Exp (no loan)</t>
  </si>
  <si>
    <t>Income-Exp/Loan ratio</t>
  </si>
  <si>
    <t>Per Acre Land Cost</t>
  </si>
  <si>
    <t>Parking Spaces/unit</t>
  </si>
  <si>
    <t>Tax Identification Number:       </t>
  </si>
  <si>
    <t>Name of other properties developer participates in:       </t>
  </si>
  <si>
    <t>Please attach a copy of outstanding 8823’s</t>
  </si>
  <si>
    <t>(If non-compliance is in Extended Use Period attach a copy of findings letter)</t>
  </si>
  <si>
    <t>Date:     </t>
  </si>
  <si>
    <t xml:space="preserve">  Tax Identification Number </t>
  </si>
  <si>
    <t>Identification, Name and Contact information for Proposed Management Company and key contact:      </t>
  </si>
  <si>
    <t>they manage in Nevada?       </t>
  </si>
  <si>
    <t xml:space="preserve">  (N / Y--briefly describe)</t>
  </si>
  <si>
    <t>List properties the property management company now manages:</t>
  </si>
  <si>
    <t>Name</t>
  </si>
  <si>
    <t>NHD Compliance Officer:</t>
  </si>
  <si>
    <t>Attach a copy of all outstanding 8823’s</t>
  </si>
  <si>
    <t>Does Management Company have outstanding non-compliance issues with other LIHTC properties</t>
  </si>
  <si>
    <t>COMPLIANCE STATUS OF APPLICANT AND MANAGEMENT COMPANY</t>
  </si>
  <si>
    <t>Y</t>
  </si>
  <si>
    <t>Outstanding non-compliance issues in other properties Developer participates in? (N/Y-Explain)</t>
  </si>
  <si>
    <t>Management experienced managing LIHTC properties in Nevada?  (N / Y-Explain)</t>
  </si>
  <si>
    <t xml:space="preserve">20 x 20 concrete area with drain, and minimum five-foot high rod iron fence </t>
  </si>
  <si>
    <t xml:space="preserve">has at least three exercise machines (does not apply to Tenant Ownership </t>
  </si>
  <si>
    <t xml:space="preserve">square feet and is equipped with at least one computer for every 20 units </t>
  </si>
  <si>
    <t>Sodium illuminating walking paths to entrances to residential units or LED</t>
  </si>
  <si>
    <t>Horseshoe Pits, Sand Volleyball Court, Pool Table or Grand Piano</t>
  </si>
  <si>
    <t xml:space="preserve">medical cabinets to insure no equipment or medications would be subject to </t>
  </si>
  <si>
    <t xml:space="preserve">purposes of allocating these points to a project, “common area doors” are all </t>
  </si>
  <si>
    <t xml:space="preserve">doors in the project which access areas within the project available for </t>
  </si>
  <si>
    <t xml:space="preserve">common use by all tenants, or groups of tenants and their invitees, except </t>
  </si>
  <si>
    <t>Tenant Unit Amenities – Each Unit Has:</t>
  </si>
  <si>
    <t xml:space="preserve">with benches on 64 square feet concrete slab or in patio area (applies to </t>
  </si>
  <si>
    <t xml:space="preserve">Patio or balcony area that is a minimum of 48 square feet (applies to all </t>
  </si>
  <si>
    <t>ownership (minimum of 2 cabinets each)</t>
  </si>
  <si>
    <t>ownership</t>
  </si>
  <si>
    <t>MAXIMUM AMENITIES POINTS  25</t>
  </si>
  <si>
    <t>A</t>
  </si>
  <si>
    <t>3</t>
  </si>
  <si>
    <t>B</t>
  </si>
  <si>
    <t>canopies</t>
  </si>
  <si>
    <t>C</t>
  </si>
  <si>
    <t xml:space="preserve"> Swimming or lap pools (does not apply to Tenant Ownership Projects)</t>
  </si>
  <si>
    <t>D</t>
  </si>
  <si>
    <t xml:space="preserve"> Solar hot water heating for swimming pools</t>
  </si>
  <si>
    <t>E</t>
  </si>
  <si>
    <t xml:space="preserve"> A children’s pool that purifies and recycles water at a minimum four </t>
  </si>
  <si>
    <t>spray positions</t>
  </si>
  <si>
    <t xml:space="preserve">  Each position must have individual timer for water spray, a </t>
  </si>
  <si>
    <t>with gate that locks</t>
  </si>
  <si>
    <t xml:space="preserve"> The 20x20 concrete areas shall have a Cool Deck type </t>
  </si>
  <si>
    <t>of surface</t>
  </si>
  <si>
    <t xml:space="preserve"> The water must recycle</t>
  </si>
  <si>
    <t xml:space="preserve"> (Applies to Family Rental and Tenant </t>
  </si>
  <si>
    <t>Ownership projects only)</t>
  </si>
  <si>
    <t>F</t>
  </si>
  <si>
    <t xml:space="preserve"> 500 square feet community building in project fewer than 50 units</t>
  </si>
  <si>
    <t>G</t>
  </si>
  <si>
    <t xml:space="preserve"> In-ground spa that is a minimum of eight ft</t>
  </si>
  <si>
    <t xml:space="preserve"> in diameter with seven jets, </t>
  </si>
  <si>
    <t>booster pump, blower, 20-minutes time and 300,000 Btu heaters</t>
  </si>
  <si>
    <t>H</t>
  </si>
  <si>
    <t xml:space="preserve"> Equipped weight/exercise room that is a minimum 200 square feet and </t>
  </si>
  <si>
    <t>Projects)</t>
  </si>
  <si>
    <t>2</t>
  </si>
  <si>
    <t>I</t>
  </si>
  <si>
    <t xml:space="preserve"> Computer/study room with full Internet access that is a minimum of 100 </t>
  </si>
  <si>
    <t>(computers specification must meet or exceed 1</t>
  </si>
  <si>
    <t xml:space="preserve">8 GHzv Intel Pentium 4 </t>
  </si>
  <si>
    <t>Processor, 128 MB</t>
  </si>
  <si>
    <t xml:space="preserve"> DDR SDRAM</t>
  </si>
  <si>
    <t xml:space="preserve"> 20 GB Hard Drive, 15-in</t>
  </si>
  <si>
    <t xml:space="preserve"> Monitor, 32 MB </t>
  </si>
  <si>
    <t>Graphics Card, 48X Max CD ROM, Microsoft Windows)</t>
  </si>
  <si>
    <t>J</t>
  </si>
  <si>
    <t xml:space="preserve"> Exterior lighting with fluorescent dusk-to-dawn fixture of High Pressure </t>
  </si>
  <si>
    <t>K</t>
  </si>
  <si>
    <t xml:space="preserve"> Library and/or reading room supplied with books</t>
  </si>
  <si>
    <t>L</t>
  </si>
  <si>
    <t xml:space="preserve"> On-site salon equipped with washer sinks, hair dryers, beauty chair, </t>
  </si>
  <si>
    <t>mirrors, manicure station, supply cabinets, and additional seating</t>
  </si>
  <si>
    <t>M</t>
  </si>
  <si>
    <t xml:space="preserve">  Recreation area with at least one of the items listed: Shuffle Board, </t>
  </si>
  <si>
    <t>N</t>
  </si>
  <si>
    <t xml:space="preserve"> Business center equipped with a fax and copier machine in project with </t>
  </si>
  <si>
    <t>fewer than 50 units</t>
  </si>
  <si>
    <t>O</t>
  </si>
  <si>
    <t xml:space="preserve"> Wellness room equipped with a medical grade exam table and secure </t>
  </si>
  <si>
    <t>inventory reduction</t>
  </si>
  <si>
    <t>P</t>
  </si>
  <si>
    <t xml:space="preserve">  Automatic Door Openers at all common area doors, except for corridors </t>
  </si>
  <si>
    <t>and stairwells where the use of automatic doors is prohibited</t>
  </si>
  <si>
    <t xml:space="preserve">  For the </t>
  </si>
  <si>
    <t>for the doors to individual units</t>
  </si>
  <si>
    <t xml:space="preserve"> </t>
  </si>
  <si>
    <t>Q</t>
  </si>
  <si>
    <t xml:space="preserve"> Picnic area equipped with one charcoal or gas unit and 6’ picnic table </t>
  </si>
  <si>
    <t>Tenant Ownership Projects only)</t>
  </si>
  <si>
    <t xml:space="preserve"> Air conditioning (applicable only outside of Clark County)  3</t>
  </si>
  <si>
    <t>S</t>
  </si>
  <si>
    <t xml:space="preserve"> Hard surface throughout unit (e</t>
  </si>
  <si>
    <t>g</t>
  </si>
  <si>
    <t xml:space="preserve">, ceramic tile or bamboo flooring; vinyl </t>
  </si>
  <si>
    <t>flooring is subject to NHD staff approval)</t>
  </si>
  <si>
    <t>T</t>
  </si>
  <si>
    <t xml:space="preserve"> Covered patio area on concrete slab with roof that is a minimum of 64 </t>
  </si>
  <si>
    <t>square feet</t>
  </si>
  <si>
    <t xml:space="preserve"> (applies to Tenant Ownership Projects only) or</t>
  </si>
  <si>
    <t>other project types)</t>
  </si>
  <si>
    <t>U</t>
  </si>
  <si>
    <t xml:space="preserve"> Attached two-car garage (applies to Tenant Ownership Projects only) or </t>
  </si>
  <si>
    <t>Covered parking spaces (applies to all other project types)</t>
  </si>
  <si>
    <t>V</t>
  </si>
  <si>
    <t xml:space="preserve"> Enclosed exterior wood-framed storage structure that is a minimum of 24 </t>
  </si>
  <si>
    <t>W</t>
  </si>
  <si>
    <t xml:space="preserve"> Infrastructure and hook-up for broad-band internet connection in all </t>
  </si>
  <si>
    <t>units</t>
  </si>
  <si>
    <t>X</t>
  </si>
  <si>
    <t xml:space="preserve"> Washer/dryer hooks ups in projects with fewer than 50 units</t>
  </si>
  <si>
    <t xml:space="preserve"> Washer/dryers provided in each unit</t>
  </si>
  <si>
    <t>Z</t>
  </si>
  <si>
    <t xml:space="preserve"> Free individual internet in each unit</t>
  </si>
  <si>
    <t>AA</t>
  </si>
  <si>
    <t xml:space="preserve"> Ceiling fans, including a minimum of one fan in  the living room and one </t>
  </si>
  <si>
    <t>fan in the master bedroom</t>
  </si>
  <si>
    <t>1</t>
  </si>
  <si>
    <t>BB</t>
  </si>
  <si>
    <t xml:space="preserve"> Security doors on front and back entrances (applies to Tenant </t>
  </si>
  <si>
    <t>Ownership Projects only)</t>
  </si>
  <si>
    <t>CC</t>
  </si>
  <si>
    <t xml:space="preserve"> Covered front porch (applies to Tenant Ownership Projects only)</t>
  </si>
  <si>
    <t>DD</t>
  </si>
  <si>
    <t xml:space="preserve"> Family/great room fireplace in each unit  2</t>
  </si>
  <si>
    <t>EE</t>
  </si>
  <si>
    <t xml:space="preserve"> Entry screen front door to unit on units for eventual tenant ownership   2</t>
  </si>
  <si>
    <t>FF</t>
  </si>
  <si>
    <t xml:space="preserve"> Storage cabinets in attached garage in units for eventual tenant </t>
  </si>
  <si>
    <t>GG</t>
  </si>
  <si>
    <t xml:space="preserve"> Storage shelves in attached garage in units for eventual tenant </t>
  </si>
  <si>
    <t>HH</t>
  </si>
  <si>
    <t xml:space="preserve"> Garage door opener in units for eventual tenant ownership  2</t>
  </si>
  <si>
    <t>II</t>
  </si>
  <si>
    <t xml:space="preserve"> Lighted walkway to the home in units for eventual tenant ownership   2</t>
  </si>
  <si>
    <t>JJ</t>
  </si>
  <si>
    <t xml:space="preserve"> Flower or herb garden with drip irrigation system in single-site projects  1</t>
  </si>
  <si>
    <t>KK</t>
  </si>
  <si>
    <t xml:space="preserve"> For Special Needs Projects Only</t>
  </si>
  <si>
    <t xml:space="preserve"> Emergency notification system with at </t>
  </si>
  <si>
    <t>least one pull cord in each bedroom and bathroom and an audible/visual strobe device located outside the apartment main door entry</t>
  </si>
  <si>
    <t>LL</t>
  </si>
  <si>
    <t xml:space="preserve"> For Senior Projects Only</t>
  </si>
  <si>
    <t xml:space="preserve"> Removable cabinet fronts at all kitchens and </t>
  </si>
  <si>
    <t>bathroom sinks in all apartments</t>
  </si>
  <si>
    <t>MM</t>
  </si>
  <si>
    <t xml:space="preserve"> For Senior Projects and Special Needs Projects Only</t>
  </si>
  <si>
    <t xml:space="preserve"> Grab bars at all </t>
  </si>
  <si>
    <t>toilets</t>
  </si>
  <si>
    <t>NN</t>
  </si>
  <si>
    <t>bathtubs and showers in all apartments</t>
  </si>
  <si>
    <t xml:space="preserve"> To qualify for these points, the grab </t>
  </si>
  <si>
    <t>bars must be specified for handicapped use and meet ADA requirements</t>
  </si>
  <si>
    <t>Elevators (does not apply to Senior Housing projects with 2 or more floors, Special Needs Project, and Tenant Ownership Projects)</t>
  </si>
  <si>
    <t xml:space="preserve"> Picnic area equipped with a minimum of three charcoal or gas barbeque units and three 6’ picnic tables with benches on separate concrete slabs no less than 200 square feet evenly distributed throughout the project (does </t>
  </si>
  <si>
    <t>IRC 42 Non Profit Set Aside Request? (Y/N)</t>
  </si>
  <si>
    <t>So awarded? (Y/N)</t>
  </si>
  <si>
    <t>(NHD staff entry)</t>
  </si>
  <si>
    <t>Blank</t>
  </si>
  <si>
    <t>NOTES</t>
  </si>
  <si>
    <t>TOC</t>
  </si>
  <si>
    <t>Instructions</t>
  </si>
  <si>
    <t>Self-Scoring</t>
  </si>
  <si>
    <t>S2 Appl Frac</t>
  </si>
  <si>
    <t>S2 Utilities</t>
  </si>
  <si>
    <t>S3 Distr &amp; Rent</t>
  </si>
  <si>
    <t>sSA-Inc Recap</t>
  </si>
  <si>
    <t>S4 Sources</t>
  </si>
  <si>
    <t>S6 Uses Costs Dev Gap</t>
  </si>
  <si>
    <t>S7 Ann Exp</t>
  </si>
  <si>
    <t>S7 Pro Forma</t>
  </si>
  <si>
    <t>S7sE Reserves</t>
  </si>
  <si>
    <t>S11 Amen</t>
  </si>
  <si>
    <t>S12 Proj Sched</t>
  </si>
  <si>
    <t>2014 I&amp;R Limits</t>
  </si>
  <si>
    <t>CPA Cert</t>
  </si>
  <si>
    <t>Arc-Eng Cert</t>
  </si>
  <si>
    <t>Compliance</t>
  </si>
  <si>
    <t>Table of Contents</t>
  </si>
  <si>
    <t>Unit Distribution &amp; Rents</t>
  </si>
  <si>
    <t>Sources</t>
  </si>
  <si>
    <t>Uses Costs Dev Gap</t>
  </si>
  <si>
    <t>Ann Expenses</t>
  </si>
  <si>
    <t>Pro Forma Cash Flow</t>
  </si>
  <si>
    <t>Reserves</t>
  </si>
  <si>
    <t>Amenities</t>
  </si>
  <si>
    <t>2014 Income &amp; Rent Limits</t>
  </si>
  <si>
    <t>CPA Certification of Estimated Costs</t>
  </si>
  <si>
    <t>Architect or Professional Engineer Certification</t>
  </si>
  <si>
    <t>Compliance Status</t>
  </si>
  <si>
    <t>Descriptions</t>
  </si>
  <si>
    <t>2014 LOW-INCOME HOUSING UNIVERSAL FUNDING APPLICATION</t>
  </si>
  <si>
    <t>DEPARTMENT OF BUSINESS AND INDUSTRY</t>
  </si>
  <si>
    <t>HOUSING DIVISION</t>
  </si>
  <si>
    <t>7220 Bermuda Rd. Ste B Las Vegas, NV 89119</t>
  </si>
  <si>
    <t>1535 Old Hot Springs Road, Suite 50</t>
  </si>
  <si>
    <t xml:space="preserve"> Carson City, Nevada 89706</t>
  </si>
  <si>
    <t>Phone: (702) 486-7220, (775) 687-2040, (800) 227-4960</t>
  </si>
  <si>
    <t>Excel Sections</t>
  </si>
  <si>
    <t>Mike Dang, 775-687-2033, mdang@housing.nv.gov or</t>
  </si>
  <si>
    <t>Nicole Holloway, 702-486-7220 x224, nholloway@housing.nv.gov</t>
  </si>
  <si>
    <t>For support using this application contact:</t>
  </si>
  <si>
    <t>Project City, Cnty, Zp</t>
  </si>
  <si>
    <t>Applicant/</t>
  </si>
  <si>
    <t>Enter data in yellow cells on later page</t>
  </si>
  <si>
    <t>Hyperlinked TOC Pages</t>
  </si>
  <si>
    <t>Table of Contents (TOC)</t>
  </si>
  <si>
    <t>Request/unit</t>
  </si>
  <si>
    <t>Density:</t>
  </si>
  <si>
    <t>Increased decimal places to two</t>
  </si>
  <si>
    <t>Wksht</t>
  </si>
  <si>
    <t>Date</t>
  </si>
  <si>
    <t>Change/Note</t>
  </si>
  <si>
    <t>Added logic to calculate funding/financing requested per unit</t>
  </si>
  <si>
    <t>System Notes</t>
  </si>
  <si>
    <t>Added System Notes</t>
  </si>
  <si>
    <t>SYSTEM NOTES</t>
  </si>
  <si>
    <t xml:space="preserve">ADDENDUM 1 </t>
  </si>
  <si>
    <t>PROJECT SUMMARY</t>
  </si>
  <si>
    <t>UNIT TYPE</t>
  </si>
  <si>
    <t>% OF AREA MEDIAN INCOME</t>
  </si>
  <si>
    <t>NUMBER OF UNITS</t>
  </si>
  <si>
    <t>PERCENT</t>
  </si>
  <si>
    <t>MAX.</t>
  </si>
  <si>
    <t>RENTS AT OPENING*</t>
  </si>
  <si>
    <t>TOTAL</t>
  </si>
  <si>
    <t xml:space="preserve">ALLOW-ABLE </t>
  </si>
  <si>
    <t>UNITS</t>
  </si>
  <si>
    <t>GROSS RENT</t>
  </si>
  <si>
    <t>GROSS</t>
  </si>
  <si>
    <t>UTILITY ALLOWANCE</t>
  </si>
  <si>
    <t>COLLECTED</t>
  </si>
  <si>
    <t>EFFICIENCY/</t>
  </si>
  <si>
    <t>1 BATH</t>
  </si>
  <si>
    <t>MKT</t>
  </si>
  <si>
    <t>ONE-BEDROOM/</t>
  </si>
  <si>
    <t>TWO-BEDROOM/</t>
  </si>
  <si>
    <t xml:space="preserve">TWO-BEDROOM/ </t>
  </si>
  <si>
    <t>2 BATH</t>
  </si>
  <si>
    <t>THREE-BEDROOM/</t>
  </si>
  <si>
    <t>FOUR-BEDROOM/</t>
  </si>
  <si>
    <t>Wtd Avg U' Size</t>
  </si>
  <si>
    <t>Market Study Project Summary</t>
  </si>
  <si>
    <t>Market Summary</t>
  </si>
  <si>
    <t>Added Market Summary</t>
  </si>
  <si>
    <t>NET SQ
FEET</t>
  </si>
  <si>
    <t>Added table of contents hyperlinks for Market Summary and System Notes worksheets</t>
  </si>
  <si>
    <t>Total LIHT Credits Requested (10 yr)</t>
  </si>
  <si>
    <t>Funds from developer</t>
  </si>
  <si>
    <t>TOTAL SOURCES (B, C, D)</t>
  </si>
  <si>
    <t>Grant funding</t>
  </si>
  <si>
    <t>Eligible/Total Costs</t>
  </si>
  <si>
    <t>Note</t>
  </si>
  <si>
    <t>Basis? (Units or Sf)</t>
  </si>
  <si>
    <t>TC/Unit</t>
  </si>
  <si>
    <t>(Boost)</t>
  </si>
  <si>
    <t>Other Items (overwrite)</t>
  </si>
  <si>
    <t>Equity Gap (basis for requesting Tax Credits)</t>
  </si>
  <si>
    <t>Federal Subsidies (Other)</t>
  </si>
  <si>
    <t>S6 Uses…</t>
  </si>
  <si>
    <t>Adjusted formula to calculate supportable tax credit request + misc' formatting adjustments</t>
  </si>
  <si>
    <t>THIS FILE MUST BE EMAILED IN, IN WORKING ORDER, AS PART OF THE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</si>
</sst>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_(#,##0_);[Red]_(\(#,##0\);_(&quot;-&quot;_);_(@_)"/>
    <numFmt numFmtId="165" formatCode="_(&quot;$&quot;#,##0_);[Red]_(&quot;$&quot;\(#,##0\);_(&quot;$&quot;\ &quot;-&quot;_);_(@_)"/>
    <numFmt numFmtId="166" formatCode="_(&quot;$&quot;* #,##0_);_(&quot;$&quot;* \(#,##0\);_(&quot;$&quot;* &quot;-&quot;??_);_(@_)"/>
    <numFmt numFmtId="167" formatCode="#&quot; u/ac&quot;"/>
    <numFmt numFmtId="168" formatCode="_(* #,##0_);_(* \(#,##0\);_(* &quot;-&quot;??_);_(@_)"/>
    <numFmt numFmtId="169" formatCode="_(* #,##0.0_);_(* \(#,##0.0\);_(* &quot;-&quot;??_);_(@_)"/>
    <numFmt numFmtId="170" formatCode="_(#,##0_)&quot; sf&quot;;[Red]_(\(#,##0\)&quot; sf&quot;;_(&quot;-&quot;_);_(@_)"/>
    <numFmt numFmtId="171" formatCode="_(&quot;$&quot;#,##0.00_);[Red]_(&quot;$&quot;\(#,##0.00\);_(&quot;$&quot;\ &quot;-&quot;_);_(@_)"/>
    <numFmt numFmtId="172" formatCode="General&quot; u&quot;"/>
    <numFmt numFmtId="173" formatCode="_(#,##0_)&quot; br&quot;;[Red]_(\(#,##0&quot; br&quot;\);_(&quot;-&quot;_)&quot; br&quot;;_(@_)&quot; br&quot;"/>
    <numFmt numFmtId="174" formatCode="_(#,##0.0_)&quot; ba&quot;;[Red]_(\(#,##0.0\)&quot; ba&quot;;_(&quot;-&quot;_)&quot; ba&quot;;_(@_)&quot;ba&quot;"/>
    <numFmt numFmtId="175" formatCode="_(#,##0_)&quot; u&quot;;[Red]_(\(#,##0\)&quot; u&quot;;_(&quot;-&quot;_)&quot; u&quot;;_(@_)&quot; u&quot;"/>
    <numFmt numFmtId="176" formatCode="#,###&quot; sf&quot;"/>
    <numFmt numFmtId="177" formatCode="0%;[Red]\(0%\);&quot;-%&quot;"/>
    <numFmt numFmtId="178" formatCode="_(#,##0_)&quot; u&quot;;[Red]_(\(#,##0\);_(&quot;-&quot;_);_(@_)"/>
    <numFmt numFmtId="179" formatCode="_(#,##0_)&quot; sf&quot;;[Red]_(\(#,##0\);_(&quot;-&quot;_);_(@_)"/>
    <numFmt numFmtId="180" formatCode="0.0%;[Red]\(0.0%\);&quot;-%&quot;"/>
    <numFmt numFmtId="181" formatCode="_(#,##0.00_);[Red]_(\(#,##0.00\);_(&quot;-&quot;_);_(@_)"/>
    <numFmt numFmtId="182" formatCode="0.00%;[Red]\(0.00%\);&quot;-%&quot;"/>
    <numFmt numFmtId="183" formatCode="_(#,##0.0_);[Red]_(\(#,##0.0\);_(&quot;-&quot;_);_(@_)"/>
    <numFmt numFmtId="184" formatCode="General&quot; u/ac&quot;"/>
    <numFmt numFmtId="185" formatCode="0%;[Red]\(0%\);&quot;-&quot;"/>
    <numFmt numFmtId="186" formatCode="m/yyyy"/>
    <numFmt numFmtId="187" formatCode="&quot;Year &quot;General"/>
    <numFmt numFmtId="188" formatCode="mm/yyyy;@"/>
    <numFmt numFmtId="189" formatCode="_(#,##0_)&quot;sf&quot;;[Red]_(\(#,##0\)&quot;sf&quot;;_(&quot;-&quot;_)&quot;sf&quot;;_(@_)&quot;sf&quot;"/>
    <numFmt numFmtId="190" formatCode="#,##0_)&quot;u&quot;;[Red]\(#,##0\)&quot;u&quot;"/>
    <numFmt numFmtId="191" formatCode="#,##0_)&quot;sf&quot;;[Red]\(#,##0\)&quot;sf&quot;"/>
    <numFmt numFmtId="192" formatCode="_(#,##0_)&quot;gsf&quot;;[Red]_(\(#,##0\)&quot;gsf&quot;;_(&quot;-&quot;_)&quot;gsf&quot;;_(@_)"/>
    <numFmt numFmtId="193" formatCode="#,##0&quot; sf&quot;"/>
    <numFmt numFmtId="194" formatCode="_(&quot;$&quot;* #,##0.000_);_(&quot;$&quot;* \(#,##0.000\);_(&quot;$&quot;* &quot;-&quot;??_);_(@_)"/>
    <numFmt numFmtId="195" formatCode="_(* #,##0_)&quot;u&quot;;_(* \(#,##0\)&quot;u&quot;;_(* &quot;-&quot;_)&quot;u&quot;;_(@_)&quot;u&quot;"/>
    <numFmt numFmtId="196" formatCode="_(&quot;$&quot;#,##0_)&quot;/u&quot;;[Red]_(&quot;$&quot;\(#,##0\);_(&quot;$&quot;\ &quot;-&quot;_);_(@_)"/>
    <numFmt numFmtId="197" formatCode="0.0"/>
    <numFmt numFmtId="198" formatCode="#,##0_)&quot; sf&quot;;[Red]\(#,##0\)&quot; sf&quot;"/>
  </numFmts>
  <fonts count="70" x14ac:knownFonts="1">
    <font>
      <sz val="10"/>
      <name val="Arial"/>
    </font>
    <font>
      <sz val="11"/>
      <color theme="1"/>
      <name val="Calibri"/>
      <family val="2"/>
      <scheme val="minor"/>
    </font>
    <font>
      <b/>
      <sz val="10"/>
      <name val="Arial"/>
      <family val="2"/>
    </font>
    <font>
      <b/>
      <sz val="12"/>
      <name val="Arial"/>
      <family val="2"/>
    </font>
    <font>
      <b/>
      <sz val="10"/>
      <color indexed="23"/>
      <name val="Arial"/>
      <family val="2"/>
    </font>
    <font>
      <i/>
      <sz val="9"/>
      <color indexed="8"/>
      <name val="Arial"/>
      <family val="2"/>
    </font>
    <font>
      <b/>
      <sz val="12"/>
      <color indexed="9"/>
      <name val="Arial"/>
      <family val="2"/>
    </font>
    <font>
      <sz val="10"/>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theme="1"/>
      <name val="Calibri"/>
      <family val="2"/>
      <scheme val="minor"/>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2"/>
      <name val="Arial"/>
      <family val="2"/>
    </font>
    <font>
      <sz val="12"/>
      <name val="Microsoft Sans Serif"/>
      <family val="2"/>
    </font>
    <font>
      <b/>
      <sz val="12"/>
      <color indexed="10"/>
      <name val="Arial"/>
      <family val="2"/>
    </font>
    <font>
      <i/>
      <sz val="10"/>
      <name val="Arial"/>
      <family val="2"/>
    </font>
    <font>
      <i/>
      <sz val="12"/>
      <name val="Arial"/>
      <family val="2"/>
    </font>
    <font>
      <b/>
      <sz val="12"/>
      <name val="Microsoft Sans Serif"/>
      <family val="2"/>
    </font>
    <font>
      <sz val="12"/>
      <color indexed="8"/>
      <name val="Arial"/>
      <family val="2"/>
    </font>
    <font>
      <sz val="12"/>
      <color indexed="8"/>
      <name val="Calibri"/>
      <family val="2"/>
    </font>
    <font>
      <b/>
      <sz val="10"/>
      <name val="Calibri"/>
      <family val="2"/>
    </font>
    <font>
      <b/>
      <sz val="9"/>
      <name val="Calibri"/>
      <family val="2"/>
    </font>
    <font>
      <b/>
      <sz val="8"/>
      <name val="Calibri"/>
      <family val="2"/>
    </font>
    <font>
      <sz val="10"/>
      <name val="Calibri"/>
      <family val="2"/>
    </font>
    <font>
      <sz val="12"/>
      <name val="Calibri"/>
      <family val="2"/>
    </font>
    <font>
      <b/>
      <sz val="12"/>
      <name val="Calibri"/>
      <family val="2"/>
    </font>
    <font>
      <b/>
      <sz val="9"/>
      <color indexed="81"/>
      <name val="Tahoma"/>
      <family val="2"/>
    </font>
    <font>
      <sz val="9"/>
      <color indexed="81"/>
      <name val="Tahoma"/>
      <family val="2"/>
    </font>
    <font>
      <sz val="10"/>
      <name val="Times New Roman"/>
      <family val="1"/>
    </font>
    <font>
      <i/>
      <u/>
      <sz val="12"/>
      <name val="Arial"/>
      <family val="2"/>
    </font>
    <font>
      <u/>
      <sz val="12"/>
      <name val="Arial"/>
      <family val="2"/>
    </font>
    <font>
      <sz val="9"/>
      <name val="Arial"/>
      <family val="2"/>
    </font>
    <font>
      <sz val="10"/>
      <color indexed="10"/>
      <name val="Arial"/>
      <family val="2"/>
    </font>
    <font>
      <b/>
      <sz val="11"/>
      <name val="Arial"/>
      <family val="2"/>
    </font>
    <font>
      <sz val="11"/>
      <name val="Calibri"/>
      <family val="2"/>
    </font>
    <font>
      <b/>
      <i/>
      <u/>
      <sz val="12"/>
      <name val="Arial"/>
      <family val="2"/>
    </font>
    <font>
      <b/>
      <sz val="9"/>
      <name val="Arial"/>
      <family val="2"/>
    </font>
    <font>
      <b/>
      <sz val="12"/>
      <color indexed="8"/>
      <name val="Arial"/>
      <family val="2"/>
    </font>
    <font>
      <b/>
      <i/>
      <sz val="12"/>
      <name val="Arial"/>
      <family val="2"/>
    </font>
    <font>
      <b/>
      <sz val="12"/>
      <color rgb="FFFF0000"/>
      <name val="Arial"/>
      <family val="2"/>
    </font>
    <font>
      <b/>
      <sz val="10"/>
      <name val="Times New Roman"/>
      <family val="1"/>
    </font>
    <font>
      <sz val="12"/>
      <name val="Times New Roman"/>
      <family val="1"/>
    </font>
    <font>
      <sz val="8"/>
      <name val="Arial"/>
      <family val="2"/>
    </font>
    <font>
      <u/>
      <sz val="11.5"/>
      <color theme="10"/>
      <name val="Arial"/>
      <family val="2"/>
    </font>
    <font>
      <b/>
      <sz val="9"/>
      <color indexed="8"/>
      <name val="Arial"/>
      <family val="2"/>
    </font>
    <font>
      <b/>
      <u/>
      <sz val="12"/>
      <color indexed="12"/>
      <name val="Arial"/>
      <family val="2"/>
    </font>
    <font>
      <b/>
      <sz val="14"/>
      <color indexed="23"/>
      <name val="Arial"/>
      <family val="2"/>
    </font>
    <font>
      <b/>
      <sz val="14"/>
      <name val="Arial"/>
      <family val="2"/>
    </font>
    <font>
      <b/>
      <sz val="12"/>
      <color rgb="FF000080"/>
      <name val="Times New Roman"/>
      <family val="1"/>
    </font>
    <font>
      <b/>
      <sz val="11"/>
      <color theme="1"/>
      <name val="Calibri"/>
      <family val="2"/>
      <scheme val="minor"/>
    </font>
    <font>
      <b/>
      <sz val="12"/>
      <color theme="1"/>
      <name val="Calibri"/>
      <family val="2"/>
      <scheme val="minor"/>
    </font>
    <font>
      <sz val="10"/>
      <color theme="1"/>
      <name val="Times New Roman"/>
      <family val="1"/>
    </font>
    <font>
      <b/>
      <sz val="12"/>
      <color theme="1"/>
      <name val="Arial"/>
      <family val="2"/>
    </font>
    <font>
      <sz val="12"/>
      <color theme="1"/>
      <name val="Calibri"/>
      <family val="2"/>
      <scheme val="minor"/>
    </font>
    <font>
      <b/>
      <u/>
      <sz val="11.5"/>
      <color theme="10"/>
      <name val="Arial"/>
      <family val="2"/>
    </font>
  </fonts>
  <fills count="31">
    <fill>
      <patternFill patternType="none"/>
    </fill>
    <fill>
      <patternFill patternType="gray125"/>
    </fill>
    <fill>
      <patternFill patternType="solid">
        <fgColor indexed="18"/>
        <bgColor indexed="8"/>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s>
  <borders count="8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indexed="22"/>
      </top>
      <bottom style="hair">
        <color indexed="22"/>
      </bottom>
      <diagonal/>
    </border>
    <border>
      <left/>
      <right/>
      <top style="hair">
        <color indexed="22"/>
      </top>
      <bottom/>
      <diagonal/>
    </border>
    <border>
      <left/>
      <right/>
      <top style="thin">
        <color indexed="64"/>
      </top>
      <bottom style="thin">
        <color indexed="64"/>
      </bottom>
      <diagonal/>
    </border>
    <border>
      <left/>
      <right/>
      <top/>
      <bottom style="hair">
        <color indexed="22"/>
      </bottom>
      <diagonal/>
    </border>
    <border>
      <left/>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bottom style="thin">
        <color indexed="64"/>
      </bottom>
      <diagonal/>
    </border>
    <border>
      <left/>
      <right/>
      <top style="hair">
        <color indexed="22"/>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bottom style="hair">
        <color indexed="22"/>
      </bottom>
      <diagonal/>
    </border>
    <border>
      <left/>
      <right style="hair">
        <color indexed="22"/>
      </right>
      <top/>
      <bottom/>
      <diagonal/>
    </border>
    <border>
      <left style="hair">
        <color indexed="22"/>
      </left>
      <right style="hair">
        <color indexed="22"/>
      </right>
      <top style="hair">
        <color indexed="22"/>
      </top>
      <bottom style="thin">
        <color indexed="64"/>
      </bottom>
      <diagonal/>
    </border>
    <border>
      <left style="hair">
        <color indexed="22"/>
      </left>
      <right style="hair">
        <color indexed="22"/>
      </right>
      <top style="hair">
        <color indexed="22"/>
      </top>
      <bottom/>
      <diagonal/>
    </border>
    <border>
      <left/>
      <right/>
      <top style="thin">
        <color indexed="64"/>
      </top>
      <bottom style="medium">
        <color indexed="64"/>
      </bottom>
      <diagonal/>
    </border>
    <border>
      <left style="hair">
        <color indexed="22"/>
      </left>
      <right style="hair">
        <color indexed="22"/>
      </right>
      <top style="thin">
        <color indexed="64"/>
      </top>
      <bottom style="hair">
        <color indexed="22"/>
      </bottom>
      <diagonal/>
    </border>
    <border>
      <left style="hair">
        <color indexed="22"/>
      </left>
      <right/>
      <top/>
      <bottom/>
      <diagonal/>
    </border>
    <border>
      <left/>
      <right style="hair">
        <color indexed="22"/>
      </right>
      <top style="thin">
        <color indexed="64"/>
      </top>
      <bottom/>
      <diagonal/>
    </border>
    <border>
      <left style="medium">
        <color rgb="FF000000"/>
      </left>
      <right style="medium">
        <color rgb="FF000000"/>
      </right>
      <top style="medium">
        <color rgb="FF000000"/>
      </top>
      <bottom/>
      <diagonal/>
    </border>
    <border>
      <left/>
      <right style="medium">
        <color indexed="64"/>
      </right>
      <top style="medium">
        <color rgb="FF000000"/>
      </top>
      <bottom/>
      <diagonal/>
    </border>
    <border>
      <left style="medium">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indexed="64"/>
      </right>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indexed="64"/>
      </right>
      <top/>
      <bottom style="medium">
        <color rgb="FF000000"/>
      </bottom>
      <diagonal/>
    </border>
    <border>
      <left/>
      <right style="medium">
        <color rgb="FF000000"/>
      </right>
      <top/>
      <bottom/>
      <diagonal/>
    </border>
    <border>
      <left/>
      <right style="medium">
        <color rgb="FF000000"/>
      </right>
      <top style="hair">
        <color indexed="22"/>
      </top>
      <bottom style="hair">
        <color indexed="22"/>
      </bottom>
      <diagonal/>
    </border>
  </borders>
  <cellStyleXfs count="74">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2" borderId="0" applyNumberFormat="0" applyBorder="0" applyAlignment="0" applyProtection="0"/>
    <xf numFmtId="0" fontId="10" fillId="6" borderId="0" applyNumberFormat="0" applyBorder="0" applyAlignment="0" applyProtection="0"/>
    <xf numFmtId="0" fontId="11" fillId="23" borderId="1" applyNumberFormat="0" applyAlignment="0" applyProtection="0"/>
    <xf numFmtId="0" fontId="12" fillId="24" borderId="2" applyNumberFormat="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10" borderId="1" applyNumberFormat="0" applyAlignment="0" applyProtection="0"/>
    <xf numFmtId="0" fontId="19" fillId="0" borderId="6" applyNumberFormat="0" applyFill="0" applyAlignment="0" applyProtection="0"/>
    <xf numFmtId="0" fontId="20" fillId="25" borderId="0" applyNumberFormat="0" applyBorder="0" applyAlignment="0" applyProtection="0"/>
    <xf numFmtId="0" fontId="7" fillId="0" borderId="0"/>
    <xf numFmtId="0" fontId="7" fillId="0" borderId="0"/>
    <xf numFmtId="0" fontId="21" fillId="0" borderId="0"/>
    <xf numFmtId="0" fontId="21" fillId="0" borderId="0"/>
    <xf numFmtId="0" fontId="7" fillId="0" borderId="0"/>
    <xf numFmtId="0" fontId="7" fillId="0" borderId="0"/>
    <xf numFmtId="0" fontId="22"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0"/>
    <xf numFmtId="0" fontId="7" fillId="26" borderId="7" applyNumberFormat="0" applyFont="0" applyAlignment="0" applyProtection="0"/>
    <xf numFmtId="0" fontId="7" fillId="26" borderId="7" applyNumberFormat="0" applyFont="0" applyAlignment="0" applyProtection="0"/>
    <xf numFmtId="0" fontId="23" fillId="23" borderId="8" applyNumberFormat="0" applyAlignment="0" applyProtection="0"/>
    <xf numFmtId="9" fontId="2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8"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941">
    <xf numFmtId="0" fontId="0" fillId="0" borderId="0" xfId="0"/>
    <xf numFmtId="0" fontId="4" fillId="0" borderId="0" xfId="4" applyFont="1"/>
    <xf numFmtId="0" fontId="7" fillId="0" borderId="0" xfId="4"/>
    <xf numFmtId="0" fontId="7" fillId="3" borderId="0" xfId="4" applyFill="1"/>
    <xf numFmtId="164" fontId="7" fillId="0" borderId="0" xfId="4" applyNumberFormat="1" applyFont="1" applyFill="1"/>
    <xf numFmtId="0" fontId="6" fillId="0" borderId="0" xfId="4" applyFont="1" applyFill="1"/>
    <xf numFmtId="0" fontId="7" fillId="0" borderId="0" xfId="4" applyFill="1"/>
    <xf numFmtId="0" fontId="3" fillId="0" borderId="0" xfId="4" applyFont="1" applyFill="1"/>
    <xf numFmtId="0" fontId="2" fillId="0" borderId="0" xfId="4" applyFont="1" applyFill="1"/>
    <xf numFmtId="164" fontId="7" fillId="0" borderId="0" xfId="4" applyNumberFormat="1"/>
    <xf numFmtId="164" fontId="7" fillId="3" borderId="0" xfId="4" applyNumberFormat="1" applyFill="1"/>
    <xf numFmtId="164" fontId="3" fillId="0" borderId="0" xfId="4" quotePrefix="1" applyNumberFormat="1" applyFont="1"/>
    <xf numFmtId="0" fontId="4" fillId="0" borderId="0" xfId="4" applyFont="1" applyProtection="1"/>
    <xf numFmtId="0" fontId="7" fillId="0" borderId="0" xfId="4" applyProtection="1"/>
    <xf numFmtId="0" fontId="7" fillId="4" borderId="0" xfId="4" applyFill="1" applyProtection="1"/>
    <xf numFmtId="164" fontId="7" fillId="0" borderId="0" xfId="4" applyNumberFormat="1" applyFont="1" applyFill="1" applyProtection="1"/>
    <xf numFmtId="0" fontId="7" fillId="0" borderId="0" xfId="4" applyFill="1" applyProtection="1"/>
    <xf numFmtId="164" fontId="3" fillId="0" borderId="0" xfId="4" applyNumberFormat="1" applyFont="1" applyFill="1" applyAlignment="1" applyProtection="1">
      <alignment horizontal="left"/>
    </xf>
    <xf numFmtId="0" fontId="7" fillId="0" borderId="0" xfId="4" applyFont="1" applyAlignment="1" applyProtection="1">
      <alignment horizontal="left"/>
    </xf>
    <xf numFmtId="164" fontId="7" fillId="0" borderId="0" xfId="4" applyNumberFormat="1" applyProtection="1"/>
    <xf numFmtId="0" fontId="3" fillId="0" borderId="0" xfId="4" applyFont="1" applyAlignment="1" applyProtection="1">
      <alignment horizontal="center"/>
    </xf>
    <xf numFmtId="0" fontId="27" fillId="0" borderId="0" xfId="4" applyFont="1" applyProtection="1"/>
    <xf numFmtId="0" fontId="27" fillId="0" borderId="10" xfId="4" applyFont="1" applyFill="1" applyBorder="1" applyProtection="1"/>
    <xf numFmtId="164" fontId="7" fillId="0" borderId="10" xfId="4" applyNumberFormat="1" applyFill="1" applyBorder="1" applyProtection="1"/>
    <xf numFmtId="0" fontId="7" fillId="0" borderId="10" xfId="4" applyFill="1" applyBorder="1" applyAlignment="1" applyProtection="1">
      <alignment horizontal="left"/>
    </xf>
    <xf numFmtId="0" fontId="27" fillId="0" borderId="10" xfId="4" applyFont="1" applyFill="1" applyBorder="1" applyAlignment="1" applyProtection="1">
      <alignment horizontal="left"/>
    </xf>
    <xf numFmtId="164" fontId="7" fillId="0" borderId="10" xfId="4" applyNumberFormat="1" applyFill="1" applyBorder="1" applyAlignment="1" applyProtection="1">
      <alignment horizontal="left"/>
    </xf>
    <xf numFmtId="165" fontId="7" fillId="0" borderId="0" xfId="4" applyNumberFormat="1" applyProtection="1"/>
    <xf numFmtId="166" fontId="7" fillId="0" borderId="0" xfId="4" applyNumberFormat="1" applyProtection="1"/>
    <xf numFmtId="0" fontId="27" fillId="0" borderId="0" xfId="4" applyFont="1" applyAlignment="1" applyProtection="1">
      <alignment horizontal="left" vertical="top"/>
    </xf>
    <xf numFmtId="164" fontId="7" fillId="0" borderId="0" xfId="4" applyNumberFormat="1" applyFill="1" applyBorder="1" applyProtection="1"/>
    <xf numFmtId="0" fontId="7" fillId="0" borderId="0" xfId="4" applyFill="1" applyBorder="1" applyAlignment="1" applyProtection="1">
      <alignment horizontal="left"/>
    </xf>
    <xf numFmtId="164" fontId="27" fillId="4" borderId="0" xfId="4" applyNumberFormat="1" applyFont="1" applyFill="1" applyBorder="1" applyAlignment="1" applyProtection="1">
      <alignment horizontal="center"/>
      <protection locked="0"/>
    </xf>
    <xf numFmtId="0" fontId="27" fillId="0" borderId="0" xfId="4" applyFont="1" applyAlignment="1" applyProtection="1">
      <alignment horizontal="right" vertical="top"/>
    </xf>
    <xf numFmtId="0" fontId="27" fillId="4" borderId="0" xfId="4" applyFont="1" applyFill="1" applyBorder="1" applyAlignment="1" applyProtection="1">
      <alignment horizontal="center"/>
      <protection locked="0"/>
    </xf>
    <xf numFmtId="0" fontId="27" fillId="0" borderId="0" xfId="4" applyFont="1" applyFill="1" applyBorder="1" applyAlignment="1" applyProtection="1">
      <alignment horizontal="left"/>
    </xf>
    <xf numFmtId="0" fontId="27" fillId="0" borderId="0" xfId="4" applyFont="1" applyFill="1" applyAlignment="1" applyProtection="1">
      <alignment horizontal="right" vertical="top"/>
    </xf>
    <xf numFmtId="167" fontId="27" fillId="0" borderId="0" xfId="4" applyNumberFormat="1" applyFont="1" applyFill="1" applyBorder="1" applyAlignment="1" applyProtection="1">
      <alignment horizontal="center"/>
    </xf>
    <xf numFmtId="0" fontId="27" fillId="0" borderId="0" xfId="4" applyFont="1" applyFill="1" applyBorder="1" applyProtection="1"/>
    <xf numFmtId="0" fontId="27" fillId="0" borderId="0" xfId="4" quotePrefix="1" applyFont="1" applyFill="1" applyBorder="1" applyAlignment="1" applyProtection="1">
      <alignment horizontal="left" indent="1"/>
    </xf>
    <xf numFmtId="165" fontId="27" fillId="4" borderId="10" xfId="4" applyNumberFormat="1" applyFont="1" applyFill="1" applyBorder="1" applyAlignment="1" applyProtection="1">
      <alignment horizontal="right"/>
      <protection locked="0"/>
    </xf>
    <xf numFmtId="0" fontId="27" fillId="0" borderId="10" xfId="4" applyFont="1" applyFill="1" applyBorder="1" applyAlignment="1" applyProtection="1">
      <alignment horizontal="right" indent="1"/>
    </xf>
    <xf numFmtId="0" fontId="27" fillId="0" borderId="0" xfId="4" applyFont="1" applyFill="1" applyBorder="1" applyAlignment="1" applyProtection="1">
      <alignment horizontal="left" indent="1"/>
    </xf>
    <xf numFmtId="0" fontId="27" fillId="0" borderId="0" xfId="4" applyFont="1" applyAlignment="1" applyProtection="1">
      <alignment horizontal="left" indent="2"/>
    </xf>
    <xf numFmtId="0" fontId="3" fillId="0" borderId="0" xfId="4" applyFont="1" applyProtection="1"/>
    <xf numFmtId="0" fontId="3" fillId="0" borderId="12" xfId="4" applyFont="1" applyBorder="1" applyProtection="1"/>
    <xf numFmtId="0" fontId="7" fillId="0" borderId="12" xfId="4" applyBorder="1" applyAlignment="1" applyProtection="1"/>
    <xf numFmtId="0" fontId="3" fillId="0" borderId="12" xfId="4" applyFont="1" applyBorder="1" applyAlignment="1" applyProtection="1">
      <alignment horizontal="center" vertical="top" wrapText="1"/>
    </xf>
    <xf numFmtId="164" fontId="27" fillId="0" borderId="13" xfId="4" quotePrefix="1" applyNumberFormat="1" applyFont="1" applyFill="1" applyBorder="1" applyProtection="1"/>
    <xf numFmtId="164" fontId="27" fillId="0" borderId="13" xfId="4" applyNumberFormat="1" applyFont="1" applyFill="1" applyBorder="1" applyProtection="1"/>
    <xf numFmtId="0" fontId="7" fillId="0" borderId="0" xfId="4" applyAlignment="1" applyProtection="1"/>
    <xf numFmtId="164" fontId="27" fillId="0" borderId="13" xfId="1" applyNumberFormat="1" applyFont="1" applyFill="1" applyBorder="1" applyAlignment="1" applyProtection="1"/>
    <xf numFmtId="0" fontId="28" fillId="4" borderId="13" xfId="4" applyFont="1" applyFill="1" applyBorder="1" applyAlignment="1" applyProtection="1">
      <alignment horizontal="center" vertical="top" wrapText="1"/>
      <protection locked="0"/>
    </xf>
    <xf numFmtId="164" fontId="27" fillId="0" borderId="0" xfId="4" applyNumberFormat="1" applyFont="1" applyProtection="1"/>
    <xf numFmtId="164" fontId="27" fillId="0" borderId="10" xfId="1" applyNumberFormat="1" applyFont="1" applyFill="1" applyBorder="1" applyAlignment="1" applyProtection="1">
      <alignment vertical="center"/>
    </xf>
    <xf numFmtId="164" fontId="27" fillId="0" borderId="10" xfId="4" quotePrefix="1" applyNumberFormat="1" applyFont="1" applyFill="1" applyBorder="1" applyProtection="1"/>
    <xf numFmtId="0" fontId="7" fillId="0" borderId="10" xfId="4" applyBorder="1" applyProtection="1"/>
    <xf numFmtId="0" fontId="7" fillId="0" borderId="10" xfId="4" applyBorder="1" applyAlignment="1" applyProtection="1">
      <alignment horizontal="center"/>
    </xf>
    <xf numFmtId="0" fontId="28" fillId="4" borderId="10" xfId="4" applyFont="1" applyFill="1" applyBorder="1" applyAlignment="1" applyProtection="1">
      <alignment horizontal="center" vertical="top" wrapText="1"/>
      <protection locked="0"/>
    </xf>
    <xf numFmtId="0" fontId="7" fillId="0" borderId="10" xfId="4" applyBorder="1" applyAlignment="1" applyProtection="1"/>
    <xf numFmtId="164" fontId="27" fillId="0" borderId="10" xfId="1" applyNumberFormat="1" applyFont="1" applyFill="1" applyBorder="1" applyAlignment="1" applyProtection="1"/>
    <xf numFmtId="0" fontId="7" fillId="0" borderId="10" xfId="4" applyFill="1" applyBorder="1" applyProtection="1"/>
    <xf numFmtId="164" fontId="7" fillId="0" borderId="14" xfId="4" applyNumberFormat="1" applyBorder="1" applyProtection="1"/>
    <xf numFmtId="0" fontId="7" fillId="0" borderId="14" xfId="4" applyBorder="1" applyProtection="1"/>
    <xf numFmtId="168" fontId="0" fillId="0" borderId="14" xfId="1" applyNumberFormat="1" applyFont="1" applyBorder="1" applyProtection="1"/>
    <xf numFmtId="0" fontId="3" fillId="0" borderId="14" xfId="4" applyFont="1" applyBorder="1" applyAlignment="1" applyProtection="1">
      <alignment horizontal="right"/>
    </xf>
    <xf numFmtId="164" fontId="3" fillId="0" borderId="14" xfId="4" applyNumberFormat="1" applyFont="1" applyBorder="1" applyAlignment="1" applyProtection="1">
      <alignment horizontal="right"/>
    </xf>
    <xf numFmtId="164" fontId="3" fillId="0" borderId="14" xfId="4" applyNumberFormat="1" applyFont="1" applyBorder="1" applyAlignment="1" applyProtection="1">
      <alignment horizontal="center"/>
    </xf>
    <xf numFmtId="0" fontId="27" fillId="0" borderId="0" xfId="4" applyFont="1" applyAlignment="1" applyProtection="1">
      <alignment vertical="top" wrapText="1"/>
    </xf>
    <xf numFmtId="0" fontId="27" fillId="0" borderId="0" xfId="4" applyFont="1" applyAlignment="1" applyProtection="1">
      <alignment horizontal="justify" vertical="top" wrapText="1"/>
    </xf>
    <xf numFmtId="168" fontId="27" fillId="0" borderId="0" xfId="4" applyNumberFormat="1" applyFont="1" applyAlignment="1" applyProtection="1">
      <alignment vertical="top" wrapText="1"/>
    </xf>
    <xf numFmtId="168" fontId="29" fillId="0" borderId="0" xfId="4" applyNumberFormat="1" applyFont="1" applyBorder="1" applyAlignment="1" applyProtection="1">
      <alignment horizontal="right" vertical="top"/>
    </xf>
    <xf numFmtId="164" fontId="27" fillId="0" borderId="0" xfId="4" quotePrefix="1" applyNumberFormat="1" applyFont="1" applyFill="1" applyBorder="1" applyProtection="1"/>
    <xf numFmtId="0" fontId="7" fillId="0" borderId="0" xfId="4" applyFill="1" applyBorder="1" applyProtection="1"/>
    <xf numFmtId="164" fontId="27" fillId="0" borderId="0" xfId="1" applyNumberFormat="1" applyFont="1" applyFill="1" applyBorder="1" applyAlignment="1" applyProtection="1"/>
    <xf numFmtId="0" fontId="28" fillId="4" borderId="0" xfId="4" applyFont="1" applyFill="1" applyBorder="1" applyAlignment="1" applyProtection="1">
      <alignment horizontal="center" vertical="top" wrapText="1"/>
      <protection locked="0"/>
    </xf>
    <xf numFmtId="0" fontId="27" fillId="0" borderId="0" xfId="4" applyFont="1" applyAlignment="1" applyProtection="1">
      <alignment horizontal="center" vertical="top" wrapText="1"/>
    </xf>
    <xf numFmtId="0" fontId="3" fillId="0" borderId="14" xfId="4" applyFont="1" applyBorder="1" applyAlignment="1" applyProtection="1">
      <alignment vertical="top" wrapText="1"/>
    </xf>
    <xf numFmtId="0" fontId="3" fillId="0" borderId="14" xfId="4" applyFont="1" applyBorder="1" applyAlignment="1" applyProtection="1">
      <alignment horizontal="center" vertical="top" wrapText="1"/>
    </xf>
    <xf numFmtId="0" fontId="27" fillId="0" borderId="15" xfId="4" applyFont="1" applyBorder="1" applyAlignment="1" applyProtection="1">
      <alignment vertical="top" wrapText="1"/>
    </xf>
    <xf numFmtId="0" fontId="7" fillId="0" borderId="15" xfId="4" applyBorder="1" applyProtection="1"/>
    <xf numFmtId="0" fontId="27" fillId="0" borderId="15" xfId="4" applyFont="1" applyBorder="1" applyAlignment="1" applyProtection="1">
      <alignment horizontal="center" vertical="top" wrapText="1"/>
    </xf>
    <xf numFmtId="0" fontId="28" fillId="4" borderId="15" xfId="4" applyFont="1" applyFill="1" applyBorder="1" applyAlignment="1" applyProtection="1">
      <alignment horizontal="center" vertical="top" wrapText="1"/>
      <protection locked="0"/>
    </xf>
    <xf numFmtId="0" fontId="27" fillId="0" borderId="10" xfId="4" applyFont="1" applyFill="1" applyBorder="1" applyAlignment="1" applyProtection="1">
      <alignment vertical="top" wrapText="1"/>
    </xf>
    <xf numFmtId="0" fontId="27" fillId="0" borderId="10" xfId="4" applyFont="1" applyFill="1" applyBorder="1" applyAlignment="1" applyProtection="1">
      <alignment horizontal="center" vertical="top" wrapText="1"/>
    </xf>
    <xf numFmtId="0" fontId="27" fillId="0" borderId="0" xfId="4" applyFont="1" applyBorder="1" applyAlignment="1" applyProtection="1">
      <alignment vertical="top" wrapText="1"/>
    </xf>
    <xf numFmtId="0" fontId="27" fillId="0" borderId="11" xfId="4" applyFont="1" applyBorder="1" applyAlignment="1" applyProtection="1">
      <alignment horizontal="center" vertical="top" wrapText="1"/>
    </xf>
    <xf numFmtId="0" fontId="3" fillId="0" borderId="14" xfId="4" applyFont="1" applyBorder="1" applyProtection="1"/>
    <xf numFmtId="0" fontId="3" fillId="0" borderId="14" xfId="4" applyFont="1" applyBorder="1" applyAlignment="1" applyProtection="1">
      <alignment horizontal="center"/>
    </xf>
    <xf numFmtId="0" fontId="30" fillId="0" borderId="0" xfId="4" applyFont="1" applyAlignment="1" applyProtection="1">
      <alignment horizontal="right"/>
    </xf>
    <xf numFmtId="0" fontId="31" fillId="0" borderId="0" xfId="4" applyNumberFormat="1" applyFont="1" applyBorder="1" applyAlignment="1" applyProtection="1">
      <alignment horizontal="center" vertical="top"/>
    </xf>
    <xf numFmtId="168" fontId="29" fillId="0" borderId="0" xfId="4" applyNumberFormat="1" applyFont="1" applyBorder="1" applyAlignment="1" applyProtection="1">
      <alignment horizontal="left" vertical="top"/>
    </xf>
    <xf numFmtId="0" fontId="27" fillId="0" borderId="15" xfId="4" applyFont="1" applyFill="1" applyBorder="1" applyAlignment="1" applyProtection="1">
      <alignment vertical="top" wrapText="1"/>
    </xf>
    <xf numFmtId="0" fontId="7" fillId="0" borderId="15" xfId="4" applyFill="1" applyBorder="1" applyProtection="1"/>
    <xf numFmtId="0" fontId="27" fillId="0" borderId="15" xfId="4" applyFont="1" applyFill="1" applyBorder="1" applyAlignment="1" applyProtection="1">
      <alignment horizontal="center" vertical="top" wrapText="1"/>
    </xf>
    <xf numFmtId="0" fontId="27" fillId="0" borderId="11" xfId="4" applyFont="1" applyFill="1" applyBorder="1" applyAlignment="1" applyProtection="1">
      <alignment vertical="top" wrapText="1"/>
    </xf>
    <xf numFmtId="0" fontId="7" fillId="0" borderId="11" xfId="4" applyFill="1" applyBorder="1" applyProtection="1"/>
    <xf numFmtId="0" fontId="7" fillId="0" borderId="0" xfId="4" applyBorder="1" applyProtection="1"/>
    <xf numFmtId="0" fontId="2" fillId="0" borderId="0" xfId="4" applyFont="1" applyProtection="1"/>
    <xf numFmtId="164" fontId="27" fillId="0" borderId="0" xfId="4" applyNumberFormat="1" applyFont="1" applyFill="1" applyBorder="1" applyAlignment="1" applyProtection="1">
      <alignment horizontal="center"/>
    </xf>
    <xf numFmtId="0" fontId="2" fillId="0" borderId="14" xfId="4" applyFont="1" applyBorder="1" applyProtection="1"/>
    <xf numFmtId="164" fontId="3" fillId="0" borderId="16" xfId="4" applyNumberFormat="1" applyFont="1" applyBorder="1" applyAlignment="1" applyProtection="1">
      <alignment horizontal="center"/>
    </xf>
    <xf numFmtId="0" fontId="3" fillId="0" borderId="0" xfId="4" applyFont="1" applyAlignment="1" applyProtection="1">
      <alignment horizontal="left"/>
    </xf>
    <xf numFmtId="0" fontId="32" fillId="0" borderId="10" xfId="4" applyFont="1" applyFill="1" applyBorder="1" applyProtection="1"/>
    <xf numFmtId="14" fontId="27" fillId="4" borderId="10" xfId="4" applyNumberFormat="1" applyFont="1" applyFill="1" applyBorder="1" applyProtection="1">
      <protection locked="0"/>
    </xf>
    <xf numFmtId="0" fontId="27" fillId="4" borderId="10" xfId="4" applyFont="1" applyFill="1" applyBorder="1" applyProtection="1">
      <protection locked="0"/>
    </xf>
    <xf numFmtId="0" fontId="27" fillId="0" borderId="13" xfId="4" applyFont="1" applyFill="1" applyBorder="1" applyProtection="1"/>
    <xf numFmtId="0" fontId="3" fillId="0" borderId="10" xfId="4" applyFont="1" applyFill="1" applyBorder="1" applyProtection="1"/>
    <xf numFmtId="0" fontId="5" fillId="0" borderId="0" xfId="4" applyFont="1"/>
    <xf numFmtId="0" fontId="2" fillId="3" borderId="0" xfId="4" applyFont="1" applyFill="1"/>
    <xf numFmtId="0" fontId="3" fillId="3" borderId="0" xfId="4" applyFont="1" applyFill="1"/>
    <xf numFmtId="0" fontId="6" fillId="2" borderId="0" xfId="4" applyFont="1" applyFill="1"/>
    <xf numFmtId="0" fontId="22" fillId="27" borderId="0" xfId="61" applyFill="1"/>
    <xf numFmtId="0" fontId="3" fillId="0" borderId="0" xfId="4" quotePrefix="1" applyFont="1" applyFill="1"/>
    <xf numFmtId="0" fontId="22" fillId="27" borderId="0" xfId="61" applyFill="1" applyBorder="1"/>
    <xf numFmtId="0" fontId="3" fillId="0" borderId="17" xfId="4" applyFont="1" applyBorder="1" applyAlignment="1">
      <alignment horizontal="justify"/>
    </xf>
    <xf numFmtId="0" fontId="3" fillId="0" borderId="17" xfId="4" applyFont="1" applyBorder="1" applyAlignment="1"/>
    <xf numFmtId="0" fontId="7" fillId="0" borderId="17" xfId="4" applyBorder="1"/>
    <xf numFmtId="0" fontId="22" fillId="27" borderId="17" xfId="61" applyFill="1" applyBorder="1"/>
    <xf numFmtId="0" fontId="27" fillId="0" borderId="0" xfId="4" applyFont="1" applyAlignment="1">
      <alignment vertical="top" wrapText="1"/>
    </xf>
    <xf numFmtId="169" fontId="28" fillId="0" borderId="0" xfId="1" applyNumberFormat="1" applyFont="1" applyFill="1" applyBorder="1" applyAlignment="1">
      <alignment horizontal="center" vertical="top" wrapText="1"/>
    </xf>
    <xf numFmtId="170" fontId="27" fillId="0" borderId="0" xfId="4" applyNumberFormat="1" applyFont="1" applyBorder="1" applyAlignment="1">
      <alignment horizontal="left" vertical="top" wrapText="1"/>
    </xf>
    <xf numFmtId="164" fontId="33" fillId="27" borderId="0" xfId="61" applyNumberFormat="1" applyFont="1" applyFill="1"/>
    <xf numFmtId="0" fontId="33" fillId="27" borderId="0" xfId="61" applyFont="1" applyFill="1"/>
    <xf numFmtId="170" fontId="28" fillId="0" borderId="0" xfId="4" applyNumberFormat="1" applyFont="1" applyBorder="1" applyAlignment="1">
      <alignment horizontal="center" vertical="top" wrapText="1"/>
    </xf>
    <xf numFmtId="164" fontId="33" fillId="27" borderId="0" xfId="61" applyNumberFormat="1" applyFont="1" applyFill="1" applyBorder="1"/>
    <xf numFmtId="0" fontId="33" fillId="27" borderId="0" xfId="61" quotePrefix="1" applyFont="1" applyFill="1" applyBorder="1"/>
    <xf numFmtId="0" fontId="34" fillId="27" borderId="0" xfId="61" applyFont="1" applyFill="1"/>
    <xf numFmtId="164" fontId="33" fillId="27" borderId="0" xfId="61" applyNumberFormat="1" applyFont="1" applyFill="1" applyBorder="1" applyProtection="1"/>
    <xf numFmtId="0" fontId="27" fillId="0" borderId="17" xfId="4" applyFont="1" applyBorder="1" applyAlignment="1">
      <alignment horizontal="justify" vertical="top" wrapText="1"/>
    </xf>
    <xf numFmtId="0" fontId="3" fillId="0" borderId="17" xfId="4" applyFont="1" applyBorder="1" applyAlignment="1">
      <alignment horizontal="center" vertical="top" wrapText="1"/>
    </xf>
    <xf numFmtId="0" fontId="3" fillId="0" borderId="0" xfId="4" applyFont="1" applyBorder="1" applyAlignment="1">
      <alignment horizontal="center" vertical="center" wrapText="1"/>
    </xf>
    <xf numFmtId="0" fontId="27" fillId="0" borderId="0" xfId="4" applyFont="1" applyAlignment="1">
      <alignment horizontal="justify" vertical="top" wrapText="1"/>
    </xf>
    <xf numFmtId="0" fontId="27" fillId="0" borderId="10" xfId="4" applyFont="1" applyFill="1" applyBorder="1" applyAlignment="1">
      <alignment horizontal="justify" vertical="top" wrapText="1"/>
    </xf>
    <xf numFmtId="164" fontId="7" fillId="0" borderId="0" xfId="4" applyNumberFormat="1" applyBorder="1"/>
    <xf numFmtId="0" fontId="27" fillId="0" borderId="0" xfId="4" applyFont="1" applyFill="1" applyBorder="1" applyAlignment="1">
      <alignment horizontal="justify" vertical="top" wrapText="1"/>
    </xf>
    <xf numFmtId="0" fontId="33" fillId="27" borderId="0" xfId="61" applyFont="1" applyFill="1" applyBorder="1" applyAlignment="1">
      <alignment horizontal="center"/>
    </xf>
    <xf numFmtId="0" fontId="33" fillId="27" borderId="0" xfId="61" applyFont="1" applyFill="1" applyBorder="1"/>
    <xf numFmtId="0" fontId="27" fillId="0" borderId="13" xfId="4" applyFont="1" applyFill="1" applyBorder="1" applyAlignment="1">
      <alignment horizontal="justify" vertical="top" wrapText="1"/>
    </xf>
    <xf numFmtId="0" fontId="28" fillId="4" borderId="13" xfId="4" applyFont="1" applyFill="1" applyBorder="1" applyAlignment="1" applyProtection="1">
      <alignment horizontal="center" vertical="top"/>
      <protection locked="0"/>
    </xf>
    <xf numFmtId="164" fontId="28" fillId="4" borderId="13" xfId="4" applyNumberFormat="1" applyFont="1" applyFill="1" applyBorder="1" applyAlignment="1" applyProtection="1">
      <alignment horizontal="center" vertical="top"/>
      <protection locked="0"/>
    </xf>
    <xf numFmtId="0" fontId="27" fillId="0" borderId="10" xfId="4" applyFont="1" applyFill="1" applyBorder="1" applyAlignment="1">
      <alignment horizontal="justify" vertical="top" wrapText="1"/>
    </xf>
    <xf numFmtId="0" fontId="27" fillId="4" borderId="10" xfId="4" applyFont="1" applyFill="1" applyBorder="1" applyAlignment="1" applyProtection="1">
      <alignment horizontal="center" vertical="top"/>
      <protection locked="0"/>
    </xf>
    <xf numFmtId="164" fontId="27" fillId="4" borderId="10" xfId="4" applyNumberFormat="1" applyFont="1" applyFill="1" applyBorder="1" applyAlignment="1" applyProtection="1">
      <alignment horizontal="center" vertical="top"/>
      <protection locked="0"/>
    </xf>
    <xf numFmtId="0" fontId="28" fillId="4" borderId="10" xfId="4" applyFont="1" applyFill="1" applyBorder="1" applyAlignment="1" applyProtection="1">
      <alignment horizontal="center" vertical="top"/>
      <protection locked="0"/>
    </xf>
    <xf numFmtId="164" fontId="28" fillId="4" borderId="10" xfId="4" applyNumberFormat="1" applyFont="1" applyFill="1" applyBorder="1" applyAlignment="1" applyProtection="1">
      <alignment horizontal="center" vertical="top"/>
      <protection locked="0"/>
    </xf>
    <xf numFmtId="0" fontId="27" fillId="4" borderId="10" xfId="4" applyFont="1" applyFill="1" applyBorder="1" applyAlignment="1" applyProtection="1">
      <alignment horizontal="center" vertical="top" wrapText="1"/>
      <protection locked="0"/>
    </xf>
    <xf numFmtId="0" fontId="8" fillId="27" borderId="0" xfId="61" applyFont="1" applyFill="1" applyAlignment="1">
      <alignment horizontal="left"/>
    </xf>
    <xf numFmtId="0" fontId="35" fillId="0" borderId="26" xfId="45" applyFont="1" applyFill="1" applyBorder="1" applyAlignment="1" applyProtection="1">
      <alignment horizontal="center" vertical="center" wrapText="1"/>
      <protection locked="0"/>
    </xf>
    <xf numFmtId="0" fontId="35" fillId="0" borderId="27" xfId="45" applyFont="1" applyFill="1" applyBorder="1" applyAlignment="1" applyProtection="1">
      <alignment horizontal="center" vertical="center" wrapText="1"/>
      <protection locked="0"/>
    </xf>
    <xf numFmtId="0" fontId="35" fillId="0" borderId="28" xfId="45" applyFont="1" applyFill="1" applyBorder="1" applyAlignment="1" applyProtection="1">
      <alignment horizontal="center" vertical="center" wrapText="1"/>
      <protection locked="0"/>
    </xf>
    <xf numFmtId="0" fontId="35" fillId="0" borderId="29" xfId="45" applyFont="1" applyFill="1" applyBorder="1" applyAlignment="1" applyProtection="1">
      <alignment horizontal="center" vertical="center" wrapText="1"/>
      <protection locked="0"/>
    </xf>
    <xf numFmtId="43" fontId="38" fillId="4" borderId="32" xfId="1" applyFont="1" applyFill="1" applyBorder="1" applyAlignment="1" applyProtection="1">
      <alignment vertical="top" wrapText="1"/>
      <protection locked="0"/>
    </xf>
    <xf numFmtId="164" fontId="38" fillId="4" borderId="33" xfId="1" applyNumberFormat="1" applyFont="1" applyFill="1" applyBorder="1" applyAlignment="1" applyProtection="1">
      <alignment horizontal="right" vertical="top" wrapText="1"/>
      <protection locked="0"/>
    </xf>
    <xf numFmtId="164" fontId="38" fillId="4" borderId="34" xfId="1" applyNumberFormat="1" applyFont="1" applyFill="1" applyBorder="1" applyAlignment="1" applyProtection="1">
      <alignment horizontal="right" vertical="top" wrapText="1"/>
      <protection locked="0"/>
    </xf>
    <xf numFmtId="164" fontId="38" fillId="0" borderId="35" xfId="1" applyNumberFormat="1" applyFont="1" applyFill="1" applyBorder="1" applyAlignment="1">
      <alignment horizontal="right" vertical="top" wrapText="1"/>
    </xf>
    <xf numFmtId="9" fontId="38" fillId="27" borderId="36" xfId="65" applyFont="1" applyFill="1" applyBorder="1" applyAlignment="1">
      <alignment horizontal="right" vertical="top"/>
    </xf>
    <xf numFmtId="164" fontId="38" fillId="4" borderId="37" xfId="61" applyNumberFormat="1" applyFont="1" applyFill="1" applyBorder="1" applyAlignment="1" applyProtection="1">
      <alignment horizontal="right" vertical="top"/>
      <protection locked="0"/>
    </xf>
    <xf numFmtId="164" fontId="38" fillId="4" borderId="38" xfId="61" applyNumberFormat="1" applyFont="1" applyFill="1" applyBorder="1" applyAlignment="1" applyProtection="1">
      <alignment horizontal="right" vertical="top"/>
      <protection locked="0"/>
    </xf>
    <xf numFmtId="164" fontId="38" fillId="0" borderId="38" xfId="61" applyNumberFormat="1" applyFont="1" applyFill="1" applyBorder="1" applyAlignment="1">
      <alignment horizontal="right" vertical="top"/>
    </xf>
    <xf numFmtId="9" fontId="38" fillId="27" borderId="39" xfId="65" applyFont="1" applyFill="1" applyBorder="1" applyAlignment="1">
      <alignment horizontal="center" vertical="top" wrapText="1"/>
    </xf>
    <xf numFmtId="43" fontId="38" fillId="4" borderId="41" xfId="1" applyFont="1" applyFill="1" applyBorder="1" applyAlignment="1" applyProtection="1">
      <alignment vertical="top" wrapText="1"/>
      <protection locked="0"/>
    </xf>
    <xf numFmtId="164" fontId="38" fillId="4" borderId="42" xfId="61" applyNumberFormat="1" applyFont="1" applyFill="1" applyBorder="1" applyAlignment="1" applyProtection="1">
      <alignment horizontal="right" vertical="top"/>
      <protection locked="0"/>
    </xf>
    <xf numFmtId="164" fontId="38" fillId="4" borderId="43" xfId="61" applyNumberFormat="1" applyFont="1" applyFill="1" applyBorder="1" applyAlignment="1" applyProtection="1">
      <alignment horizontal="right" vertical="top"/>
      <protection locked="0"/>
    </xf>
    <xf numFmtId="164" fontId="38" fillId="0" borderId="43" xfId="61" applyNumberFormat="1" applyFont="1" applyFill="1" applyBorder="1" applyAlignment="1">
      <alignment horizontal="right" vertical="top"/>
    </xf>
    <xf numFmtId="9" fontId="38" fillId="27" borderId="44" xfId="65" applyFont="1" applyFill="1" applyBorder="1" applyAlignment="1">
      <alignment horizontal="center" vertical="top" wrapText="1"/>
    </xf>
    <xf numFmtId="164" fontId="38" fillId="4" borderId="46" xfId="61" applyNumberFormat="1" applyFont="1" applyFill="1" applyBorder="1" applyAlignment="1" applyProtection="1">
      <alignment horizontal="right" vertical="top"/>
      <protection locked="0"/>
    </xf>
    <xf numFmtId="164" fontId="38" fillId="4" borderId="47" xfId="61" applyNumberFormat="1" applyFont="1" applyFill="1" applyBorder="1" applyAlignment="1" applyProtection="1">
      <alignment horizontal="right" vertical="top"/>
      <protection locked="0"/>
    </xf>
    <xf numFmtId="164" fontId="38" fillId="0" borderId="47" xfId="61" applyNumberFormat="1" applyFont="1" applyFill="1" applyBorder="1" applyAlignment="1">
      <alignment horizontal="right" vertical="top"/>
    </xf>
    <xf numFmtId="43" fontId="38" fillId="4" borderId="48" xfId="1" applyFont="1" applyFill="1" applyBorder="1" applyAlignment="1" applyProtection="1">
      <alignment vertical="top" wrapText="1"/>
      <protection locked="0"/>
    </xf>
    <xf numFmtId="164" fontId="38" fillId="4" borderId="49" xfId="1" applyNumberFormat="1" applyFont="1" applyFill="1" applyBorder="1" applyAlignment="1" applyProtection="1">
      <alignment horizontal="right" vertical="top" wrapText="1"/>
      <protection locked="0"/>
    </xf>
    <xf numFmtId="164" fontId="38" fillId="4" borderId="50" xfId="1" applyNumberFormat="1" applyFont="1" applyFill="1" applyBorder="1" applyAlignment="1" applyProtection="1">
      <alignment horizontal="right" vertical="top" wrapText="1"/>
      <protection locked="0"/>
    </xf>
    <xf numFmtId="164" fontId="38" fillId="0" borderId="51" xfId="1" applyNumberFormat="1" applyFont="1" applyFill="1" applyBorder="1" applyAlignment="1">
      <alignment horizontal="right" vertical="top" wrapText="1"/>
    </xf>
    <xf numFmtId="9" fontId="38" fillId="27" borderId="52" xfId="65" applyFont="1" applyFill="1" applyBorder="1" applyAlignment="1">
      <alignment horizontal="right" vertical="top"/>
    </xf>
    <xf numFmtId="164" fontId="38" fillId="4" borderId="49" xfId="61" applyNumberFormat="1" applyFont="1" applyFill="1" applyBorder="1" applyAlignment="1" applyProtection="1">
      <alignment horizontal="right" vertical="top"/>
      <protection locked="0"/>
    </xf>
    <xf numFmtId="164" fontId="38" fillId="4" borderId="50" xfId="61" applyNumberFormat="1" applyFont="1" applyFill="1" applyBorder="1" applyAlignment="1" applyProtection="1">
      <alignment horizontal="right" vertical="top"/>
      <protection locked="0"/>
    </xf>
    <xf numFmtId="164" fontId="38" fillId="0" borderId="50" xfId="61" applyNumberFormat="1" applyFont="1" applyFill="1" applyBorder="1" applyAlignment="1">
      <alignment horizontal="right" vertical="top"/>
    </xf>
    <xf numFmtId="9" fontId="38" fillId="27" borderId="53" xfId="65" applyFont="1" applyFill="1" applyBorder="1" applyAlignment="1">
      <alignment horizontal="center" vertical="top" wrapText="1"/>
    </xf>
    <xf numFmtId="0" fontId="35" fillId="0" borderId="25" xfId="61" applyFont="1" applyFill="1" applyBorder="1" applyAlignment="1">
      <alignment vertical="top" wrapText="1"/>
    </xf>
    <xf numFmtId="164" fontId="38" fillId="0" borderId="31" xfId="1" applyNumberFormat="1" applyFont="1" applyFill="1" applyBorder="1" applyAlignment="1">
      <alignment horizontal="right" vertical="top" wrapText="1"/>
    </xf>
    <xf numFmtId="164" fontId="38" fillId="0" borderId="55" xfId="1" applyNumberFormat="1" applyFont="1" applyFill="1" applyBorder="1" applyAlignment="1">
      <alignment horizontal="right" vertical="top" wrapText="1"/>
    </xf>
    <xf numFmtId="164" fontId="39" fillId="0" borderId="56" xfId="1" applyNumberFormat="1" applyFont="1" applyFill="1" applyBorder="1" applyAlignment="1">
      <alignment horizontal="right" vertical="top" wrapText="1"/>
    </xf>
    <xf numFmtId="37" fontId="38" fillId="0" borderId="31" xfId="61" applyNumberFormat="1" applyFont="1" applyFill="1" applyBorder="1" applyAlignment="1">
      <alignment horizontal="right" vertical="top" wrapText="1"/>
    </xf>
    <xf numFmtId="37" fontId="38" fillId="0" borderId="55" xfId="61" applyNumberFormat="1" applyFont="1" applyFill="1" applyBorder="1" applyAlignment="1">
      <alignment horizontal="right" vertical="top" wrapText="1"/>
    </xf>
    <xf numFmtId="37" fontId="39" fillId="0" borderId="55" xfId="61" applyNumberFormat="1" applyFont="1" applyFill="1" applyBorder="1" applyAlignment="1">
      <alignment horizontal="right" vertical="top" wrapText="1"/>
    </xf>
    <xf numFmtId="9" fontId="38" fillId="0" borderId="57" xfId="65" applyFont="1" applyFill="1" applyBorder="1" applyAlignment="1">
      <alignment horizontal="right" vertical="top" wrapText="1"/>
    </xf>
    <xf numFmtId="9" fontId="40" fillId="0" borderId="30" xfId="65" applyFont="1" applyFill="1" applyBorder="1" applyAlignment="1">
      <alignment horizontal="center" vertical="top" wrapText="1"/>
    </xf>
    <xf numFmtId="0" fontId="38" fillId="0" borderId="57" xfId="61" applyFont="1" applyFill="1" applyBorder="1" applyAlignment="1">
      <alignment horizontal="right" vertical="top" wrapText="1"/>
    </xf>
    <xf numFmtId="0" fontId="3" fillId="0" borderId="17" xfId="4" applyFont="1" applyBorder="1" applyAlignment="1">
      <alignment horizontal="left"/>
    </xf>
    <xf numFmtId="0" fontId="7" fillId="0" borderId="17" xfId="4" applyBorder="1" applyAlignment="1">
      <alignment horizontal="left"/>
    </xf>
    <xf numFmtId="0" fontId="3" fillId="0" borderId="0" xfId="4" applyFont="1" applyAlignment="1">
      <alignment horizontal="justify"/>
    </xf>
    <xf numFmtId="0" fontId="7" fillId="0" borderId="14" xfId="4" applyBorder="1"/>
    <xf numFmtId="0" fontId="28" fillId="4" borderId="0" xfId="4" applyFont="1" applyFill="1" applyBorder="1" applyAlignment="1" applyProtection="1">
      <alignment horizontal="center" vertical="top" wrapText="1"/>
      <protection locked="0"/>
    </xf>
    <xf numFmtId="0" fontId="27" fillId="0" borderId="0" xfId="4" applyFont="1" applyAlignment="1">
      <alignment vertical="top" wrapText="1"/>
    </xf>
    <xf numFmtId="14" fontId="28" fillId="4" borderId="0" xfId="4" applyNumberFormat="1" applyFont="1" applyFill="1" applyBorder="1" applyAlignment="1" applyProtection="1">
      <alignment horizontal="center" vertical="top" wrapText="1"/>
      <protection locked="0"/>
    </xf>
    <xf numFmtId="14" fontId="28" fillId="0" borderId="0" xfId="4" applyNumberFormat="1" applyFont="1" applyFill="1" applyBorder="1" applyAlignment="1">
      <alignment horizontal="center" vertical="top" wrapText="1"/>
    </xf>
    <xf numFmtId="0" fontId="27" fillId="0" borderId="0" xfId="4" applyFont="1" applyAlignment="1">
      <alignment horizontal="left"/>
    </xf>
    <xf numFmtId="0" fontId="27" fillId="0" borderId="0" xfId="4" applyFont="1" applyAlignment="1">
      <alignment horizontal="center" vertical="top" wrapText="1"/>
    </xf>
    <xf numFmtId="0" fontId="3" fillId="0" borderId="0" xfId="4" applyFont="1" applyAlignment="1">
      <alignment horizontal="center" vertical="top" wrapText="1"/>
    </xf>
    <xf numFmtId="0" fontId="27" fillId="0" borderId="0" xfId="4" applyFont="1" applyAlignment="1">
      <alignment horizontal="justify"/>
    </xf>
    <xf numFmtId="0" fontId="27" fillId="4" borderId="58" xfId="4" applyFont="1" applyFill="1" applyBorder="1" applyAlignment="1" applyProtection="1">
      <alignment horizontal="center"/>
      <protection locked="0"/>
    </xf>
    <xf numFmtId="0" fontId="27" fillId="0" borderId="0" xfId="4" applyFont="1" applyFill="1" applyAlignment="1">
      <alignment horizontal="justify"/>
    </xf>
    <xf numFmtId="0" fontId="27" fillId="0" borderId="0" xfId="4" applyFont="1" applyFill="1" applyAlignment="1">
      <alignment horizontal="justify"/>
    </xf>
    <xf numFmtId="0" fontId="7" fillId="0" borderId="0" xfId="4" applyProtection="1">
      <protection locked="0"/>
    </xf>
    <xf numFmtId="0" fontId="6" fillId="0" borderId="0" xfId="4" applyFont="1" applyFill="1" applyProtection="1"/>
    <xf numFmtId="0" fontId="3" fillId="0" borderId="0" xfId="4" quotePrefix="1" applyFont="1" applyFill="1" applyProtection="1"/>
    <xf numFmtId="0" fontId="2" fillId="0" borderId="0" xfId="4" applyFont="1" applyFill="1" applyProtection="1"/>
    <xf numFmtId="0" fontId="7" fillId="0" borderId="0" xfId="4" applyAlignment="1" applyProtection="1">
      <alignment horizontal="left"/>
    </xf>
    <xf numFmtId="0" fontId="7" fillId="0" borderId="17" xfId="4" applyBorder="1" applyProtection="1"/>
    <xf numFmtId="0" fontId="7" fillId="0" borderId="17" xfId="4" applyBorder="1" applyAlignment="1" applyProtection="1">
      <alignment horizontal="right"/>
    </xf>
    <xf numFmtId="0" fontId="2" fillId="0" borderId="0" xfId="4" applyFont="1" applyBorder="1" applyAlignment="1" applyProtection="1">
      <alignment horizontal="center" vertical="top"/>
    </xf>
    <xf numFmtId="0" fontId="2" fillId="0" borderId="0" xfId="4" applyFont="1" applyBorder="1" applyAlignment="1" applyProtection="1">
      <alignment horizontal="center"/>
    </xf>
    <xf numFmtId="172" fontId="27" fillId="0" borderId="14" xfId="4" applyNumberFormat="1" applyFont="1" applyBorder="1" applyAlignment="1" applyProtection="1">
      <alignment horizontal="left" vertical="top"/>
    </xf>
    <xf numFmtId="172" fontId="28" fillId="0" borderId="14" xfId="4" applyNumberFormat="1" applyFont="1" applyFill="1" applyBorder="1" applyAlignment="1" applyProtection="1">
      <alignment horizontal="center" vertical="top" wrapText="1"/>
    </xf>
    <xf numFmtId="172" fontId="7" fillId="0" borderId="14" xfId="4" applyNumberFormat="1" applyBorder="1" applyProtection="1"/>
    <xf numFmtId="172" fontId="27" fillId="0" borderId="14" xfId="4" applyNumberFormat="1" applyFont="1" applyBorder="1" applyAlignment="1" applyProtection="1">
      <alignment horizontal="justify" vertical="top" wrapText="1"/>
    </xf>
    <xf numFmtId="172" fontId="27" fillId="0" borderId="14" xfId="4" applyNumberFormat="1" applyFont="1" applyBorder="1" applyAlignment="1" applyProtection="1">
      <alignment horizontal="left" vertical="top" wrapText="1"/>
    </xf>
    <xf numFmtId="0" fontId="7" fillId="0" borderId="0" xfId="4" quotePrefix="1" applyProtection="1"/>
    <xf numFmtId="0" fontId="27" fillId="0" borderId="0" xfId="4" applyFont="1" applyAlignment="1" applyProtection="1">
      <alignment horizontal="justify"/>
    </xf>
    <xf numFmtId="0" fontId="27" fillId="0" borderId="0" xfId="4" applyFont="1" applyBorder="1" applyAlignment="1" applyProtection="1">
      <alignment horizontal="center" vertical="top" wrapText="1"/>
    </xf>
    <xf numFmtId="0" fontId="27" fillId="0" borderId="0" xfId="4" quotePrefix="1" applyFont="1" applyBorder="1" applyAlignment="1" applyProtection="1">
      <alignment horizontal="center" vertical="top" wrapText="1"/>
    </xf>
    <xf numFmtId="0" fontId="27" fillId="0" borderId="17" xfId="4" applyFont="1" applyBorder="1" applyAlignment="1" applyProtection="1">
      <alignment horizontal="center" vertical="top" wrapText="1"/>
    </xf>
    <xf numFmtId="0" fontId="27" fillId="4" borderId="59" xfId="1" applyNumberFormat="1" applyFont="1" applyFill="1" applyBorder="1" applyAlignment="1" applyProtection="1">
      <alignment horizontal="center" vertical="top" wrapText="1"/>
      <protection locked="0"/>
    </xf>
    <xf numFmtId="173" fontId="27" fillId="4" borderId="59" xfId="1" applyNumberFormat="1" applyFont="1" applyFill="1" applyBorder="1" applyAlignment="1" applyProtection="1">
      <alignment horizontal="center" vertical="top" wrapText="1"/>
      <protection locked="0"/>
    </xf>
    <xf numFmtId="174" fontId="27" fillId="4" borderId="59" xfId="1" applyNumberFormat="1" applyFont="1" applyFill="1" applyBorder="1" applyAlignment="1" applyProtection="1">
      <alignment horizontal="center" vertical="top" wrapText="1"/>
      <protection locked="0"/>
    </xf>
    <xf numFmtId="175" fontId="28" fillId="4" borderId="59" xfId="1" applyNumberFormat="1" applyFont="1" applyFill="1" applyBorder="1" applyAlignment="1" applyProtection="1">
      <alignment horizontal="center" vertical="top" wrapText="1"/>
      <protection locked="0"/>
    </xf>
    <xf numFmtId="176" fontId="28" fillId="4" borderId="59" xfId="1" applyNumberFormat="1" applyFont="1" applyFill="1" applyBorder="1" applyAlignment="1" applyProtection="1">
      <alignment horizontal="center" vertical="top" wrapText="1"/>
      <protection locked="0"/>
    </xf>
    <xf numFmtId="177" fontId="28" fillId="4" borderId="59" xfId="1" applyNumberFormat="1" applyFont="1" applyFill="1" applyBorder="1" applyAlignment="1" applyProtection="1">
      <alignment horizontal="center" vertical="top" wrapText="1"/>
      <protection locked="0"/>
    </xf>
    <xf numFmtId="165" fontId="28" fillId="4" borderId="59" xfId="2" applyNumberFormat="1" applyFont="1" applyFill="1" applyBorder="1" applyAlignment="1" applyProtection="1">
      <alignment horizontal="right" vertical="top" wrapText="1"/>
      <protection locked="0"/>
    </xf>
    <xf numFmtId="165" fontId="28" fillId="0" borderId="59" xfId="2" applyNumberFormat="1" applyFont="1" applyFill="1" applyBorder="1" applyAlignment="1" applyProtection="1">
      <alignment horizontal="right" vertical="top" wrapText="1"/>
    </xf>
    <xf numFmtId="165" fontId="28" fillId="4" borderId="59" xfId="2" applyNumberFormat="1" applyFont="1" applyFill="1" applyBorder="1" applyAlignment="1" applyProtection="1">
      <alignment horizontal="center" vertical="top" wrapText="1"/>
      <protection locked="0"/>
    </xf>
    <xf numFmtId="0" fontId="27" fillId="4" borderId="58" xfId="1" applyNumberFormat="1" applyFont="1" applyFill="1" applyBorder="1" applyAlignment="1" applyProtection="1">
      <alignment horizontal="center" vertical="top" wrapText="1"/>
      <protection locked="0"/>
    </xf>
    <xf numFmtId="173" fontId="27" fillId="4" borderId="58" xfId="1" applyNumberFormat="1" applyFont="1" applyFill="1" applyBorder="1" applyAlignment="1" applyProtection="1">
      <alignment horizontal="center" vertical="top" wrapText="1"/>
      <protection locked="0"/>
    </xf>
    <xf numFmtId="174" fontId="27" fillId="4" borderId="58" xfId="1" applyNumberFormat="1" applyFont="1" applyFill="1" applyBorder="1" applyAlignment="1" applyProtection="1">
      <alignment horizontal="center" vertical="top" wrapText="1"/>
      <protection locked="0"/>
    </xf>
    <xf numFmtId="175" fontId="28" fillId="4" borderId="58" xfId="1" applyNumberFormat="1" applyFont="1" applyFill="1" applyBorder="1" applyAlignment="1" applyProtection="1">
      <alignment horizontal="center" vertical="top" wrapText="1"/>
      <protection locked="0"/>
    </xf>
    <xf numFmtId="176" fontId="28" fillId="4" borderId="58" xfId="1" applyNumberFormat="1" applyFont="1" applyFill="1" applyBorder="1" applyAlignment="1" applyProtection="1">
      <alignment horizontal="center" vertical="top" wrapText="1"/>
      <protection locked="0"/>
    </xf>
    <xf numFmtId="177" fontId="28" fillId="4" borderId="58" xfId="1" applyNumberFormat="1" applyFont="1" applyFill="1" applyBorder="1" applyAlignment="1" applyProtection="1">
      <alignment horizontal="center" vertical="top" wrapText="1"/>
      <protection locked="0"/>
    </xf>
    <xf numFmtId="164" fontId="28" fillId="4" borderId="58" xfId="1" applyNumberFormat="1" applyFont="1" applyFill="1" applyBorder="1" applyAlignment="1" applyProtection="1">
      <alignment horizontal="right" vertical="top" wrapText="1"/>
      <protection locked="0"/>
    </xf>
    <xf numFmtId="164" fontId="28" fillId="0" borderId="58" xfId="1" applyNumberFormat="1" applyFont="1" applyFill="1" applyBorder="1" applyAlignment="1" applyProtection="1">
      <alignment horizontal="right" vertical="top" wrapText="1"/>
    </xf>
    <xf numFmtId="164" fontId="28" fillId="4" borderId="58" xfId="1" applyNumberFormat="1" applyFont="1" applyFill="1" applyBorder="1" applyAlignment="1" applyProtection="1">
      <alignment horizontal="center" vertical="top" wrapText="1"/>
      <protection locked="0"/>
    </xf>
    <xf numFmtId="164" fontId="7" fillId="0" borderId="0" xfId="4" applyNumberFormat="1" applyAlignment="1" applyProtection="1"/>
    <xf numFmtId="164" fontId="27" fillId="0" borderId="14" xfId="4" applyNumberFormat="1" applyFont="1" applyBorder="1" applyAlignment="1" applyProtection="1">
      <alignment horizontal="left"/>
    </xf>
    <xf numFmtId="0" fontId="27" fillId="0" borderId="14" xfId="4" applyFont="1" applyBorder="1" applyAlignment="1" applyProtection="1">
      <alignment horizontal="justify"/>
    </xf>
    <xf numFmtId="178" fontId="27" fillId="0" borderId="14" xfId="4" applyNumberFormat="1" applyFont="1" applyBorder="1" applyAlignment="1" applyProtection="1">
      <alignment horizontal="center"/>
    </xf>
    <xf numFmtId="179" fontId="27" fillId="0" borderId="14" xfId="4" applyNumberFormat="1" applyFont="1" applyBorder="1" applyAlignment="1" applyProtection="1">
      <alignment horizontal="right"/>
    </xf>
    <xf numFmtId="165" fontId="27" fillId="0" borderId="14" xfId="4" applyNumberFormat="1" applyFont="1" applyBorder="1" applyAlignment="1" applyProtection="1">
      <alignment horizontal="right"/>
    </xf>
    <xf numFmtId="164" fontId="7" fillId="0" borderId="0" xfId="4" applyNumberFormat="1" applyAlignment="1" applyProtection="1">
      <alignment horizontal="center"/>
    </xf>
    <xf numFmtId="164" fontId="7" fillId="0" borderId="0" xfId="4" applyNumberFormat="1" applyFont="1" applyAlignment="1" applyProtection="1">
      <alignment horizontal="left"/>
    </xf>
    <xf numFmtId="178" fontId="27" fillId="0" borderId="0" xfId="4" applyNumberFormat="1" applyFont="1" applyBorder="1" applyAlignment="1" applyProtection="1">
      <alignment horizontal="center"/>
    </xf>
    <xf numFmtId="179" fontId="7" fillId="0" borderId="0" xfId="4" applyNumberFormat="1" applyFont="1" applyBorder="1" applyAlignment="1" applyProtection="1">
      <alignment horizontal="right"/>
    </xf>
    <xf numFmtId="165" fontId="7" fillId="0" borderId="0" xfId="4" applyNumberFormat="1" applyAlignment="1" applyProtection="1">
      <alignment horizontal="right"/>
    </xf>
    <xf numFmtId="0" fontId="7" fillId="0" borderId="0" xfId="4" applyAlignment="1" applyProtection="1">
      <alignment horizontal="right"/>
    </xf>
    <xf numFmtId="164" fontId="3" fillId="0" borderId="17" xfId="4" applyNumberFormat="1" applyFont="1" applyBorder="1" applyAlignment="1" applyProtection="1">
      <alignment horizontal="left"/>
    </xf>
    <xf numFmtId="164" fontId="27" fillId="0" borderId="17" xfId="4" applyNumberFormat="1" applyFont="1" applyBorder="1" applyProtection="1"/>
    <xf numFmtId="178" fontId="27" fillId="0" borderId="17" xfId="4" applyNumberFormat="1" applyFont="1" applyBorder="1" applyAlignment="1" applyProtection="1">
      <alignment horizontal="center"/>
    </xf>
    <xf numFmtId="179" fontId="7" fillId="0" borderId="17" xfId="4" applyNumberFormat="1" applyFont="1" applyBorder="1" applyAlignment="1" applyProtection="1">
      <alignment horizontal="right"/>
    </xf>
    <xf numFmtId="165" fontId="7" fillId="0" borderId="17" xfId="4" applyNumberFormat="1" applyBorder="1" applyAlignment="1" applyProtection="1">
      <alignment horizontal="right"/>
    </xf>
    <xf numFmtId="164" fontId="27" fillId="0" borderId="0" xfId="4" applyNumberFormat="1" applyFont="1" applyAlignment="1" applyProtection="1">
      <alignment horizontal="left"/>
    </xf>
    <xf numFmtId="164" fontId="3" fillId="0" borderId="0" xfId="4" applyNumberFormat="1" applyFont="1" applyProtection="1"/>
    <xf numFmtId="178" fontId="3" fillId="0" borderId="0" xfId="4" applyNumberFormat="1" applyFont="1" applyBorder="1" applyAlignment="1" applyProtection="1">
      <alignment horizontal="center"/>
    </xf>
    <xf numFmtId="179" fontId="27" fillId="0" borderId="0" xfId="4" applyNumberFormat="1" applyFont="1" applyBorder="1" applyAlignment="1" applyProtection="1">
      <alignment horizontal="center"/>
    </xf>
    <xf numFmtId="179" fontId="27" fillId="0" borderId="0" xfId="4" applyNumberFormat="1" applyFont="1" applyBorder="1" applyAlignment="1" applyProtection="1">
      <alignment horizontal="right"/>
    </xf>
    <xf numFmtId="165" fontId="27" fillId="0" borderId="0" xfId="4" applyNumberFormat="1" applyFont="1" applyBorder="1" applyAlignment="1" applyProtection="1">
      <alignment horizontal="center"/>
    </xf>
    <xf numFmtId="179" fontId="27" fillId="0" borderId="14" xfId="4" applyNumberFormat="1" applyFont="1" applyBorder="1" applyAlignment="1" applyProtection="1">
      <alignment horizontal="center"/>
    </xf>
    <xf numFmtId="165" fontId="27" fillId="0" borderId="0" xfId="4" applyNumberFormat="1" applyFont="1" applyAlignment="1" applyProtection="1">
      <alignment horizontal="right"/>
    </xf>
    <xf numFmtId="165" fontId="27" fillId="0" borderId="14" xfId="4" applyNumberFormat="1" applyFont="1" applyBorder="1" applyAlignment="1" applyProtection="1">
      <alignment horizontal="center"/>
    </xf>
    <xf numFmtId="0" fontId="27" fillId="0" borderId="0" xfId="4" applyFont="1" applyAlignment="1" applyProtection="1"/>
    <xf numFmtId="164" fontId="7" fillId="0" borderId="0" xfId="4" applyNumberFormat="1" applyProtection="1">
      <protection locked="0"/>
    </xf>
    <xf numFmtId="0" fontId="3" fillId="0" borderId="0" xfId="4" applyFont="1" applyAlignment="1">
      <alignment horizontal="left"/>
    </xf>
    <xf numFmtId="0" fontId="27" fillId="0" borderId="12" xfId="4" applyFont="1" applyBorder="1" applyAlignment="1">
      <alignment horizontal="justify" vertical="top" wrapText="1"/>
    </xf>
    <xf numFmtId="0" fontId="3" fillId="0" borderId="12" xfId="4" applyFont="1" applyBorder="1" applyAlignment="1">
      <alignment horizontal="left" vertical="top"/>
    </xf>
    <xf numFmtId="0" fontId="27" fillId="0" borderId="12" xfId="4" applyFont="1" applyBorder="1" applyAlignment="1">
      <alignment horizontal="center" vertical="top" wrapText="1"/>
    </xf>
    <xf numFmtId="165" fontId="28" fillId="4" borderId="59" xfId="4" applyNumberFormat="1" applyFont="1" applyFill="1" applyBorder="1" applyAlignment="1" applyProtection="1">
      <alignment horizontal="right" vertical="top" wrapText="1"/>
      <protection locked="0"/>
    </xf>
    <xf numFmtId="0" fontId="27" fillId="0" borderId="0" xfId="4" applyFont="1" applyBorder="1" applyAlignment="1">
      <alignment horizontal="justify" vertical="top" wrapText="1"/>
    </xf>
    <xf numFmtId="165" fontId="28" fillId="0" borderId="0" xfId="1" applyNumberFormat="1" applyFont="1" applyBorder="1" applyAlignment="1">
      <alignment horizontal="right" vertical="top" wrapText="1"/>
    </xf>
    <xf numFmtId="164" fontId="28" fillId="0" borderId="0" xfId="1" applyNumberFormat="1" applyFont="1" applyBorder="1" applyAlignment="1">
      <alignment horizontal="right" vertical="top" wrapText="1"/>
    </xf>
    <xf numFmtId="166" fontId="7" fillId="0" borderId="0" xfId="4" applyNumberFormat="1"/>
    <xf numFmtId="0" fontId="43" fillId="0" borderId="14" xfId="4" applyFont="1" applyBorder="1" applyAlignment="1">
      <alignment wrapText="1"/>
    </xf>
    <xf numFmtId="165" fontId="28" fillId="0" borderId="14" xfId="4" applyNumberFormat="1" applyFont="1" applyBorder="1" applyAlignment="1">
      <alignment horizontal="right" vertical="top" wrapText="1"/>
    </xf>
    <xf numFmtId="164" fontId="7" fillId="0" borderId="14" xfId="4" applyNumberFormat="1" applyBorder="1"/>
    <xf numFmtId="0" fontId="43" fillId="0" borderId="0" xfId="4" applyFont="1" applyAlignment="1">
      <alignment wrapText="1"/>
    </xf>
    <xf numFmtId="0" fontId="27" fillId="0" borderId="0" xfId="4" applyFont="1" applyAlignment="1">
      <alignment horizontal="justify" vertical="top" wrapText="1"/>
    </xf>
    <xf numFmtId="166" fontId="27" fillId="0" borderId="0" xfId="4" applyNumberFormat="1" applyFont="1" applyBorder="1" applyAlignment="1">
      <alignment horizontal="right" vertical="top" wrapText="1"/>
    </xf>
    <xf numFmtId="0" fontId="43" fillId="0" borderId="12" xfId="4" applyFont="1" applyBorder="1" applyAlignment="1">
      <alignment wrapText="1"/>
    </xf>
    <xf numFmtId="0" fontId="28" fillId="0" borderId="12" xfId="4" applyFont="1" applyBorder="1" applyAlignment="1">
      <alignment horizontal="justify" vertical="top" wrapText="1"/>
    </xf>
    <xf numFmtId="0" fontId="27" fillId="0" borderId="12" xfId="4" applyFont="1" applyBorder="1" applyAlignment="1">
      <alignment vertical="top" wrapText="1"/>
    </xf>
    <xf numFmtId="166" fontId="28" fillId="0" borderId="12" xfId="4" applyNumberFormat="1" applyFont="1" applyBorder="1" applyAlignment="1">
      <alignment horizontal="right" vertical="top" wrapText="1"/>
    </xf>
    <xf numFmtId="165" fontId="28" fillId="0" borderId="0" xfId="4" applyNumberFormat="1" applyFont="1" applyFill="1" applyBorder="1" applyAlignment="1">
      <alignment horizontal="right" vertical="top" wrapText="1"/>
    </xf>
    <xf numFmtId="164" fontId="28" fillId="0" borderId="0" xfId="4" applyNumberFormat="1" applyFont="1" applyFill="1" applyBorder="1" applyAlignment="1">
      <alignment horizontal="right" vertical="top" wrapText="1"/>
    </xf>
    <xf numFmtId="0" fontId="43" fillId="0" borderId="0" xfId="4" applyFont="1" applyAlignment="1"/>
    <xf numFmtId="0" fontId="27" fillId="4" borderId="60" xfId="4" applyFont="1" applyFill="1" applyBorder="1" applyAlignment="1" applyProtection="1">
      <alignment horizontal="justify" vertical="top"/>
      <protection locked="0"/>
    </xf>
    <xf numFmtId="164" fontId="27" fillId="0" borderId="0" xfId="4" applyNumberFormat="1" applyFont="1" applyFill="1" applyBorder="1" applyAlignment="1">
      <alignment horizontal="right" vertical="top" wrapText="1"/>
    </xf>
    <xf numFmtId="0" fontId="28" fillId="0" borderId="0" xfId="4" applyFont="1" applyBorder="1" applyAlignment="1">
      <alignment horizontal="justify" vertical="top"/>
    </xf>
    <xf numFmtId="165" fontId="28" fillId="0" borderId="14" xfId="4" applyNumberFormat="1" applyFont="1" applyBorder="1" applyAlignment="1">
      <alignment horizontal="right" vertical="top"/>
    </xf>
    <xf numFmtId="165" fontId="27" fillId="0" borderId="14" xfId="4" applyNumberFormat="1" applyFont="1" applyBorder="1" applyAlignment="1">
      <alignment horizontal="justify" vertical="top" wrapText="1"/>
    </xf>
    <xf numFmtId="0" fontId="27" fillId="0" borderId="0" xfId="4" applyFont="1" applyAlignment="1">
      <alignment horizontal="center" vertical="top"/>
    </xf>
    <xf numFmtId="165" fontId="28" fillId="0" borderId="0" xfId="4" applyNumberFormat="1" applyFont="1" applyBorder="1" applyAlignment="1">
      <alignment horizontal="right" vertical="top"/>
    </xf>
    <xf numFmtId="164" fontId="28" fillId="0" borderId="0" xfId="4" applyNumberFormat="1" applyFont="1" applyBorder="1" applyAlignment="1">
      <alignment horizontal="right" vertical="top" wrapText="1"/>
    </xf>
    <xf numFmtId="0" fontId="43" fillId="0" borderId="0" xfId="4" applyFont="1" applyBorder="1" applyAlignment="1">
      <alignment wrapText="1"/>
    </xf>
    <xf numFmtId="0" fontId="3" fillId="0" borderId="0" xfId="4" applyFont="1" applyBorder="1" applyAlignment="1">
      <alignment horizontal="justify" vertical="top"/>
    </xf>
    <xf numFmtId="165" fontId="27" fillId="0" borderId="0" xfId="4" applyNumberFormat="1" applyFont="1" applyBorder="1" applyAlignment="1">
      <alignment horizontal="justify" vertical="top" wrapText="1"/>
    </xf>
    <xf numFmtId="165" fontId="28" fillId="0" borderId="0" xfId="4" applyNumberFormat="1" applyFont="1" applyBorder="1" applyAlignment="1">
      <alignment horizontal="right" vertical="top" wrapText="1"/>
    </xf>
    <xf numFmtId="0" fontId="7" fillId="0" borderId="0" xfId="4" applyAlignment="1"/>
    <xf numFmtId="0" fontId="27" fillId="0" borderId="0" xfId="4" applyFont="1" applyBorder="1" applyAlignment="1">
      <alignment horizontal="justify" vertical="top"/>
    </xf>
    <xf numFmtId="164" fontId="27" fillId="0" borderId="0" xfId="4" applyNumberFormat="1" applyFont="1" applyFill="1" applyBorder="1" applyProtection="1"/>
    <xf numFmtId="0" fontId="28" fillId="0" borderId="0" xfId="4" applyFont="1" applyBorder="1" applyAlignment="1">
      <alignment horizontal="justify" vertical="top" wrapText="1"/>
    </xf>
    <xf numFmtId="0" fontId="27" fillId="0" borderId="0" xfId="4" applyFont="1" applyBorder="1" applyAlignment="1">
      <alignment horizontal="left" vertical="top" wrapText="1"/>
    </xf>
    <xf numFmtId="180" fontId="27" fillId="0" borderId="0" xfId="4" applyNumberFormat="1" applyFont="1" applyFill="1" applyBorder="1" applyAlignment="1" applyProtection="1">
      <alignment horizontal="right" vertical="top"/>
    </xf>
    <xf numFmtId="164" fontId="27" fillId="0" borderId="0" xfId="4" applyNumberFormat="1" applyFont="1" applyAlignment="1">
      <alignment horizontal="left"/>
    </xf>
    <xf numFmtId="165" fontId="27" fillId="0" borderId="0" xfId="4" applyNumberFormat="1" applyFont="1"/>
    <xf numFmtId="0" fontId="31" fillId="0" borderId="0" xfId="4" applyFont="1" applyAlignment="1">
      <alignment horizontal="left"/>
    </xf>
    <xf numFmtId="164" fontId="27" fillId="0" borderId="0" xfId="4" applyNumberFormat="1" applyFont="1"/>
    <xf numFmtId="0" fontId="44" fillId="0" borderId="0" xfId="4" applyFont="1" applyAlignment="1">
      <alignment horizontal="left"/>
    </xf>
    <xf numFmtId="0" fontId="3" fillId="0" borderId="14" xfId="4" applyFont="1" applyFill="1" applyBorder="1" applyAlignment="1">
      <alignment horizontal="left"/>
    </xf>
    <xf numFmtId="0" fontId="7" fillId="0" borderId="14" xfId="4" applyFill="1" applyBorder="1" applyAlignment="1">
      <alignment horizontal="left"/>
    </xf>
    <xf numFmtId="0" fontId="3" fillId="0" borderId="14" xfId="4" applyFont="1" applyFill="1" applyBorder="1" applyAlignment="1">
      <alignment horizontal="center"/>
    </xf>
    <xf numFmtId="0" fontId="3" fillId="0" borderId="17" xfId="4" applyFont="1" applyFill="1" applyBorder="1" applyAlignment="1">
      <alignment horizontal="left"/>
    </xf>
    <xf numFmtId="0" fontId="7" fillId="0" borderId="17" xfId="4" applyFill="1" applyBorder="1" applyAlignment="1">
      <alignment horizontal="left"/>
    </xf>
    <xf numFmtId="0" fontId="7" fillId="0" borderId="17" xfId="4" applyFill="1" applyBorder="1"/>
    <xf numFmtId="0" fontId="3" fillId="0" borderId="17" xfId="4" applyFont="1" applyFill="1" applyBorder="1" applyAlignment="1">
      <alignment horizontal="center"/>
    </xf>
    <xf numFmtId="164" fontId="7" fillId="0" borderId="17" xfId="4" applyNumberFormat="1" applyBorder="1" applyAlignment="1">
      <alignment horizontal="left"/>
    </xf>
    <xf numFmtId="165" fontId="27" fillId="4" borderId="0" xfId="4" applyNumberFormat="1" applyFont="1" applyFill="1" applyProtection="1">
      <protection locked="0"/>
    </xf>
    <xf numFmtId="164" fontId="27" fillId="4" borderId="10" xfId="4" applyNumberFormat="1" applyFont="1" applyFill="1" applyBorder="1" applyProtection="1">
      <protection locked="0"/>
    </xf>
    <xf numFmtId="164" fontId="27" fillId="4" borderId="0" xfId="4" applyNumberFormat="1" applyFont="1" applyFill="1" applyProtection="1">
      <protection locked="0"/>
    </xf>
    <xf numFmtId="164" fontId="3" fillId="0" borderId="14" xfId="4" applyNumberFormat="1" applyFont="1" applyBorder="1"/>
    <xf numFmtId="165" fontId="27" fillId="0" borderId="14" xfId="4" applyNumberFormat="1" applyFont="1" applyBorder="1"/>
    <xf numFmtId="0" fontId="3" fillId="0" borderId="17" xfId="4" applyFont="1" applyBorder="1"/>
    <xf numFmtId="164" fontId="7" fillId="0" borderId="17" xfId="4" applyNumberFormat="1" applyBorder="1"/>
    <xf numFmtId="0" fontId="3" fillId="0" borderId="0" xfId="4" applyFont="1" applyBorder="1"/>
    <xf numFmtId="0" fontId="7" fillId="0" borderId="0" xfId="4" applyBorder="1"/>
    <xf numFmtId="177" fontId="27" fillId="4" borderId="0" xfId="4" applyNumberFormat="1" applyFont="1" applyFill="1" applyAlignment="1" applyProtection="1">
      <alignment horizontal="center"/>
      <protection locked="0"/>
    </xf>
    <xf numFmtId="181" fontId="27" fillId="4" borderId="0" xfId="4" applyNumberFormat="1" applyFont="1" applyFill="1" applyProtection="1">
      <protection locked="0"/>
    </xf>
    <xf numFmtId="177" fontId="27" fillId="4" borderId="10" xfId="4" applyNumberFormat="1" applyFont="1" applyFill="1" applyBorder="1" applyAlignment="1" applyProtection="1">
      <alignment horizontal="center"/>
      <protection locked="0"/>
    </xf>
    <xf numFmtId="181" fontId="27" fillId="4" borderId="10" xfId="4" applyNumberFormat="1" applyFont="1" applyFill="1" applyBorder="1" applyProtection="1">
      <protection locked="0"/>
    </xf>
    <xf numFmtId="164" fontId="27" fillId="4" borderId="0" xfId="4" applyNumberFormat="1" applyFont="1" applyFill="1" applyAlignment="1" applyProtection="1">
      <protection locked="0"/>
    </xf>
    <xf numFmtId="181" fontId="27" fillId="4" borderId="0" xfId="4" applyNumberFormat="1" applyFont="1" applyFill="1" applyAlignment="1" applyProtection="1">
      <protection locked="0"/>
    </xf>
    <xf numFmtId="164" fontId="7" fillId="0" borderId="14" xfId="4" applyNumberFormat="1" applyBorder="1" applyAlignment="1"/>
    <xf numFmtId="165" fontId="27" fillId="0" borderId="14" xfId="4" applyNumberFormat="1" applyFont="1" applyBorder="1" applyAlignment="1"/>
    <xf numFmtId="181" fontId="27" fillId="0" borderId="14" xfId="4" applyNumberFormat="1" applyFont="1" applyBorder="1" applyAlignment="1"/>
    <xf numFmtId="164" fontId="3" fillId="0" borderId="0" xfId="4" applyNumberFormat="1" applyFont="1" applyBorder="1"/>
    <xf numFmtId="164" fontId="7" fillId="0" borderId="0" xfId="4" applyNumberFormat="1" applyBorder="1" applyAlignment="1"/>
    <xf numFmtId="165" fontId="27" fillId="0" borderId="0" xfId="4" applyNumberFormat="1" applyFont="1" applyBorder="1" applyAlignment="1"/>
    <xf numFmtId="164" fontId="27" fillId="0" borderId="0" xfId="4" applyNumberFormat="1" applyFont="1" applyBorder="1"/>
    <xf numFmtId="164" fontId="27" fillId="0" borderId="0" xfId="4" applyNumberFormat="1" applyFont="1" applyFill="1" applyBorder="1"/>
    <xf numFmtId="164" fontId="7" fillId="0" borderId="0" xfId="4" applyNumberFormat="1" applyFill="1" applyBorder="1" applyAlignment="1"/>
    <xf numFmtId="0" fontId="3" fillId="0" borderId="0" xfId="4" applyFont="1" applyFill="1" applyBorder="1" applyAlignment="1">
      <alignment horizontal="left"/>
    </xf>
    <xf numFmtId="9" fontId="27" fillId="4" borderId="0" xfId="4" applyNumberFormat="1" applyFont="1" applyFill="1" applyBorder="1" applyAlignment="1" applyProtection="1">
      <alignment horizontal="center" vertical="top" wrapText="1"/>
      <protection locked="0"/>
    </xf>
    <xf numFmtId="0" fontId="3" fillId="0" borderId="0" xfId="4" applyFont="1" applyFill="1" applyBorder="1" applyAlignment="1">
      <alignment horizontal="center" vertical="top" wrapText="1"/>
    </xf>
    <xf numFmtId="164" fontId="7" fillId="0" borderId="0" xfId="4" applyNumberFormat="1" applyFill="1" applyBorder="1"/>
    <xf numFmtId="0" fontId="7" fillId="0" borderId="0" xfId="4" applyFill="1" applyBorder="1"/>
    <xf numFmtId="0" fontId="27" fillId="0" borderId="0" xfId="4" applyFont="1" applyAlignment="1">
      <alignment horizontal="left" vertical="top"/>
    </xf>
    <xf numFmtId="164" fontId="7" fillId="0" borderId="0" xfId="4" applyNumberFormat="1" applyAlignment="1">
      <alignment horizontal="left"/>
    </xf>
    <xf numFmtId="164" fontId="31" fillId="0" borderId="0" xfId="4" applyNumberFormat="1" applyFont="1" applyFill="1" applyBorder="1" applyAlignment="1">
      <alignment horizontal="left"/>
    </xf>
    <xf numFmtId="0" fontId="27" fillId="0" borderId="0" xfId="4" applyFont="1"/>
    <xf numFmtId="0" fontId="27" fillId="0" borderId="14" xfId="4" applyFont="1" applyBorder="1" applyAlignment="1">
      <alignment horizontal="justify" vertical="top" wrapText="1"/>
    </xf>
    <xf numFmtId="164" fontId="3" fillId="0" borderId="14" xfId="4" applyNumberFormat="1" applyFont="1" applyBorder="1" applyAlignment="1">
      <alignment horizontal="right"/>
    </xf>
    <xf numFmtId="0" fontId="3" fillId="0" borderId="0" xfId="4" applyFont="1" applyBorder="1" applyAlignment="1">
      <alignment horizontal="left"/>
    </xf>
    <xf numFmtId="165" fontId="27" fillId="4" borderId="15" xfId="4" applyNumberFormat="1" applyFont="1" applyFill="1" applyBorder="1" applyProtection="1">
      <protection locked="0"/>
    </xf>
    <xf numFmtId="164" fontId="27" fillId="4" borderId="10" xfId="4" applyNumberFormat="1" applyFont="1" applyFill="1" applyBorder="1" applyAlignment="1" applyProtection="1">
      <protection locked="0"/>
    </xf>
    <xf numFmtId="164" fontId="3" fillId="0" borderId="0" xfId="4" applyNumberFormat="1" applyFont="1"/>
    <xf numFmtId="165" fontId="3" fillId="0" borderId="16" xfId="4" applyNumberFormat="1" applyFont="1" applyBorder="1"/>
    <xf numFmtId="164" fontId="31" fillId="0" borderId="0" xfId="4" applyNumberFormat="1" applyFont="1"/>
    <xf numFmtId="0" fontId="3" fillId="0" borderId="0" xfId="4" applyFont="1"/>
    <xf numFmtId="0" fontId="3" fillId="0" borderId="0" xfId="4" applyFont="1" applyAlignment="1">
      <alignment horizontal="left" vertical="top"/>
    </xf>
    <xf numFmtId="164" fontId="27" fillId="0" borderId="0" xfId="4" applyNumberFormat="1" applyFont="1" applyFill="1"/>
    <xf numFmtId="183" fontId="27" fillId="0" borderId="0" xfId="4" applyNumberFormat="1" applyFont="1" applyFill="1"/>
    <xf numFmtId="184" fontId="27" fillId="0" borderId="14" xfId="4" applyNumberFormat="1" applyFont="1" applyFill="1" applyBorder="1"/>
    <xf numFmtId="185" fontId="27" fillId="0" borderId="0" xfId="4" applyNumberFormat="1" applyFont="1"/>
    <xf numFmtId="0" fontId="3" fillId="0" borderId="12" xfId="4" applyFont="1" applyBorder="1" applyAlignment="1">
      <alignment horizontal="center" vertical="top" wrapText="1"/>
    </xf>
    <xf numFmtId="0" fontId="3" fillId="0" borderId="17" xfId="4" applyFont="1" applyBorder="1" applyAlignment="1">
      <alignment horizontal="left" vertical="top"/>
    </xf>
    <xf numFmtId="0" fontId="45" fillId="0" borderId="17" xfId="4" applyFont="1" applyBorder="1" applyAlignment="1">
      <alignment horizontal="center" vertical="top" wrapText="1"/>
    </xf>
    <xf numFmtId="165" fontId="7" fillId="0" borderId="0" xfId="4" applyNumberFormat="1"/>
    <xf numFmtId="0" fontId="27" fillId="0" borderId="10" xfId="4" applyFont="1" applyBorder="1" applyAlignment="1">
      <alignment horizontal="left" vertical="top" wrapText="1"/>
    </xf>
    <xf numFmtId="165" fontId="27" fillId="4" borderId="10" xfId="4" applyNumberFormat="1" applyFont="1" applyFill="1" applyBorder="1" applyProtection="1">
      <protection locked="0"/>
    </xf>
    <xf numFmtId="0" fontId="27" fillId="0" borderId="10" xfId="4" applyFont="1" applyBorder="1" applyAlignment="1">
      <alignment horizontal="right"/>
    </xf>
    <xf numFmtId="0" fontId="27" fillId="0" borderId="10" xfId="4" applyFont="1" applyBorder="1" applyAlignment="1">
      <alignment horizontal="justify" vertical="top" wrapText="1"/>
    </xf>
    <xf numFmtId="164" fontId="27" fillId="0" borderId="10" xfId="4" applyNumberFormat="1" applyFont="1" applyBorder="1"/>
    <xf numFmtId="164" fontId="7" fillId="0" borderId="10" xfId="4" applyNumberFormat="1" applyBorder="1"/>
    <xf numFmtId="0" fontId="27" fillId="4" borderId="10" xfId="4" applyFont="1" applyFill="1" applyBorder="1" applyAlignment="1" applyProtection="1">
      <alignment horizontal="justify" vertical="top" wrapText="1"/>
      <protection locked="0"/>
    </xf>
    <xf numFmtId="0" fontId="27" fillId="0" borderId="10" xfId="4" applyFont="1" applyBorder="1" applyAlignment="1">
      <alignment horizontal="justify" vertical="top"/>
    </xf>
    <xf numFmtId="164" fontId="27" fillId="0" borderId="10" xfId="4" applyNumberFormat="1" applyFont="1" applyBorder="1" applyAlignment="1"/>
    <xf numFmtId="164" fontId="7" fillId="0" borderId="10" xfId="4" applyNumberFormat="1" applyBorder="1" applyAlignment="1"/>
    <xf numFmtId="0" fontId="27" fillId="4" borderId="0" xfId="4" applyFont="1" applyFill="1" applyAlignment="1" applyProtection="1">
      <alignment horizontal="justify" vertical="top" wrapText="1"/>
      <protection locked="0"/>
    </xf>
    <xf numFmtId="0" fontId="27" fillId="4" borderId="0" xfId="4" applyFont="1" applyFill="1" applyProtection="1">
      <protection locked="0"/>
    </xf>
    <xf numFmtId="0" fontId="27" fillId="0" borderId="0" xfId="4" applyFont="1" applyAlignment="1">
      <alignment horizontal="right"/>
    </xf>
    <xf numFmtId="0" fontId="3" fillId="0" borderId="14" xfId="4" applyFont="1" applyBorder="1" applyAlignment="1">
      <alignment horizontal="justify" vertical="top"/>
    </xf>
    <xf numFmtId="165" fontId="27" fillId="0" borderId="14" xfId="4" applyNumberFormat="1" applyFont="1" applyFill="1" applyBorder="1" applyAlignment="1"/>
    <xf numFmtId="165" fontId="27" fillId="0" borderId="14" xfId="4" applyNumberFormat="1" applyFont="1" applyFill="1" applyBorder="1"/>
    <xf numFmtId="0" fontId="27" fillId="0" borderId="0" xfId="4" applyFont="1" applyAlignment="1">
      <alignment horizontal="justify" vertical="top"/>
    </xf>
    <xf numFmtId="164" fontId="27" fillId="0" borderId="0" xfId="4" applyNumberFormat="1" applyFont="1" applyAlignment="1"/>
    <xf numFmtId="164" fontId="27" fillId="0" borderId="17" xfId="4" applyNumberFormat="1" applyFont="1" applyBorder="1"/>
    <xf numFmtId="0" fontId="3" fillId="0" borderId="14" xfId="4" applyFont="1" applyBorder="1" applyAlignment="1">
      <alignment vertical="top" wrapText="1"/>
    </xf>
    <xf numFmtId="0" fontId="3" fillId="0" borderId="17" xfId="4" applyFont="1" applyBorder="1" applyAlignment="1">
      <alignment horizontal="justify" vertical="top" wrapText="1"/>
    </xf>
    <xf numFmtId="0" fontId="27" fillId="0" borderId="0" xfId="4" applyFont="1" applyAlignment="1">
      <alignment horizontal="left" vertical="top" wrapText="1"/>
    </xf>
    <xf numFmtId="0" fontId="27" fillId="0" borderId="10" xfId="4" applyFont="1" applyFill="1" applyBorder="1" applyAlignment="1">
      <alignment horizontal="left" vertical="top" wrapText="1"/>
    </xf>
    <xf numFmtId="164" fontId="27" fillId="4" borderId="13" xfId="4" applyNumberFormat="1" applyFont="1" applyFill="1" applyBorder="1" applyProtection="1">
      <protection locked="0"/>
    </xf>
    <xf numFmtId="0" fontId="27" fillId="0" borderId="13" xfId="4" applyFont="1" applyBorder="1" applyAlignment="1">
      <alignment horizontal="right"/>
    </xf>
    <xf numFmtId="0" fontId="3" fillId="0" borderId="0" xfId="4" applyFont="1" applyAlignment="1">
      <alignment horizontal="justify" vertical="top" wrapText="1"/>
    </xf>
    <xf numFmtId="0" fontId="2" fillId="0" borderId="17" xfId="4" applyFont="1" applyBorder="1"/>
    <xf numFmtId="0" fontId="3" fillId="0" borderId="16" xfId="4" applyFont="1" applyBorder="1" applyAlignment="1">
      <alignment horizontal="justify" vertical="top" wrapText="1"/>
    </xf>
    <xf numFmtId="165" fontId="3" fillId="0" borderId="0" xfId="4" applyNumberFormat="1" applyFont="1"/>
    <xf numFmtId="8" fontId="7" fillId="0" borderId="0" xfId="4" applyNumberFormat="1"/>
    <xf numFmtId="0" fontId="3" fillId="0" borderId="17" xfId="4" applyFont="1" applyBorder="1" applyAlignment="1">
      <alignment horizontal="center"/>
    </xf>
    <xf numFmtId="0" fontId="3" fillId="0" borderId="17" xfId="4" applyFont="1" applyBorder="1" applyAlignment="1">
      <alignment horizontal="center" wrapText="1"/>
    </xf>
    <xf numFmtId="186" fontId="27" fillId="4" borderId="0" xfId="4" applyNumberFormat="1" applyFont="1" applyFill="1" applyAlignment="1" applyProtection="1">
      <alignment horizontal="center"/>
      <protection locked="0"/>
    </xf>
    <xf numFmtId="0" fontId="3" fillId="0" borderId="0" xfId="4" applyFont="1" applyAlignment="1">
      <alignment vertical="top"/>
    </xf>
    <xf numFmtId="0" fontId="27" fillId="0" borderId="14" xfId="4" applyFont="1" applyBorder="1"/>
    <xf numFmtId="165" fontId="3" fillId="0" borderId="16" xfId="4" applyNumberFormat="1" applyFont="1" applyFill="1" applyBorder="1"/>
    <xf numFmtId="0" fontId="7" fillId="0" borderId="0" xfId="4" applyAlignment="1">
      <alignment horizontal="left"/>
    </xf>
    <xf numFmtId="0" fontId="27" fillId="0" borderId="13" xfId="4" applyFont="1" applyFill="1" applyBorder="1" applyAlignment="1">
      <alignment horizontal="left" vertical="top"/>
    </xf>
    <xf numFmtId="164" fontId="27" fillId="4" borderId="13" xfId="4" applyNumberFormat="1" applyFont="1" applyFill="1" applyBorder="1" applyAlignment="1" applyProtection="1">
      <alignment horizontal="right" vertical="top"/>
      <protection locked="0"/>
    </xf>
    <xf numFmtId="0" fontId="27" fillId="0" borderId="10" xfId="4" applyFont="1" applyFill="1" applyBorder="1" applyAlignment="1">
      <alignment horizontal="left" vertical="top"/>
    </xf>
    <xf numFmtId="164" fontId="27" fillId="4" borderId="10" xfId="4" applyNumberFormat="1" applyFont="1" applyFill="1" applyBorder="1" applyAlignment="1" applyProtection="1">
      <alignment horizontal="right" vertical="top"/>
      <protection locked="0"/>
    </xf>
    <xf numFmtId="164" fontId="27" fillId="0" borderId="0" xfId="4" applyNumberFormat="1" applyFont="1" applyAlignment="1">
      <alignment horizontal="left" vertical="top"/>
    </xf>
    <xf numFmtId="166" fontId="27" fillId="0" borderId="0" xfId="4" applyNumberFormat="1" applyFont="1" applyAlignment="1">
      <alignment horizontal="left" vertical="top"/>
    </xf>
    <xf numFmtId="166" fontId="7" fillId="0" borderId="0" xfId="4" applyNumberFormat="1" applyAlignment="1">
      <alignment horizontal="left"/>
    </xf>
    <xf numFmtId="165" fontId="27" fillId="0" borderId="0" xfId="4" applyNumberFormat="1" applyFont="1" applyAlignment="1">
      <alignment horizontal="left" vertical="top"/>
    </xf>
    <xf numFmtId="164" fontId="28" fillId="4" borderId="10" xfId="4" applyNumberFormat="1" applyFont="1" applyFill="1" applyBorder="1" applyAlignment="1" applyProtection="1">
      <alignment horizontal="right" vertical="top"/>
      <protection locked="0"/>
    </xf>
    <xf numFmtId="0" fontId="28" fillId="0" borderId="0" xfId="4" applyFont="1" applyBorder="1" applyAlignment="1">
      <alignment horizontal="left" vertical="top"/>
    </xf>
    <xf numFmtId="164" fontId="28" fillId="0" borderId="0" xfId="4" applyNumberFormat="1" applyFont="1" applyBorder="1" applyAlignment="1">
      <alignment horizontal="left" vertical="top"/>
    </xf>
    <xf numFmtId="166" fontId="28" fillId="0" borderId="0" xfId="4" applyNumberFormat="1" applyFont="1" applyBorder="1" applyAlignment="1">
      <alignment horizontal="left" vertical="top"/>
    </xf>
    <xf numFmtId="166" fontId="7" fillId="0" borderId="0" xfId="4" applyNumberFormat="1" applyBorder="1" applyAlignment="1">
      <alignment horizontal="left"/>
    </xf>
    <xf numFmtId="0" fontId="27" fillId="0" borderId="0" xfId="4" applyFont="1" applyBorder="1" applyAlignment="1">
      <alignment horizontal="left" vertical="top"/>
    </xf>
    <xf numFmtId="164" fontId="28" fillId="4" borderId="11" xfId="4" applyNumberFormat="1" applyFont="1" applyFill="1" applyBorder="1" applyAlignment="1" applyProtection="1">
      <alignment horizontal="right" vertical="top"/>
      <protection locked="0"/>
    </xf>
    <xf numFmtId="0" fontId="3" fillId="0" borderId="14" xfId="4" applyFont="1" applyBorder="1" applyAlignment="1">
      <alignment horizontal="left"/>
    </xf>
    <xf numFmtId="164" fontId="7" fillId="0" borderId="14" xfId="4" applyNumberFormat="1" applyBorder="1" applyAlignment="1">
      <alignment horizontal="left"/>
    </xf>
    <xf numFmtId="165" fontId="27" fillId="0" borderId="14" xfId="4" applyNumberFormat="1" applyFont="1" applyBorder="1" applyAlignment="1">
      <alignment horizontal="right"/>
    </xf>
    <xf numFmtId="164" fontId="7" fillId="0" borderId="0" xfId="4" applyNumberFormat="1" applyBorder="1" applyAlignment="1">
      <alignment horizontal="left"/>
    </xf>
    <xf numFmtId="165" fontId="7" fillId="0" borderId="0" xfId="4" applyNumberFormat="1" applyBorder="1" applyAlignment="1">
      <alignment horizontal="left"/>
    </xf>
    <xf numFmtId="0" fontId="27" fillId="0" borderId="13" xfId="4" applyFont="1" applyFill="1" applyBorder="1" applyAlignment="1">
      <alignment horizontal="center" vertical="top"/>
    </xf>
    <xf numFmtId="0" fontId="43" fillId="0" borderId="0" xfId="4" applyFont="1" applyBorder="1" applyAlignment="1">
      <alignment horizontal="left"/>
    </xf>
    <xf numFmtId="164" fontId="27" fillId="4" borderId="10" xfId="4" applyNumberFormat="1" applyFont="1" applyFill="1" applyBorder="1" applyAlignment="1" applyProtection="1">
      <alignment horizontal="right" vertical="center"/>
      <protection locked="0"/>
    </xf>
    <xf numFmtId="164" fontId="27" fillId="4" borderId="11" xfId="4" applyNumberFormat="1" applyFont="1" applyFill="1" applyBorder="1" applyAlignment="1" applyProtection="1">
      <alignment horizontal="right" vertical="top"/>
      <protection locked="0"/>
    </xf>
    <xf numFmtId="0" fontId="43" fillId="0" borderId="10" xfId="4" applyFont="1" applyFill="1" applyBorder="1" applyAlignment="1">
      <alignment horizontal="left"/>
    </xf>
    <xf numFmtId="165" fontId="27" fillId="0" borderId="0" xfId="4" applyNumberFormat="1" applyFont="1" applyBorder="1" applyAlignment="1">
      <alignment horizontal="right"/>
    </xf>
    <xf numFmtId="0" fontId="27" fillId="0" borderId="0" xfId="4" applyFont="1" applyBorder="1" applyAlignment="1">
      <alignment horizontal="left"/>
    </xf>
    <xf numFmtId="0" fontId="7" fillId="0" borderId="14" xfId="4" applyBorder="1" applyAlignment="1">
      <alignment horizontal="left"/>
    </xf>
    <xf numFmtId="165" fontId="3" fillId="0" borderId="16" xfId="4" applyNumberFormat="1" applyFont="1" applyBorder="1" applyAlignment="1">
      <alignment horizontal="right"/>
    </xf>
    <xf numFmtId="0" fontId="7" fillId="0" borderId="0" xfId="4" applyBorder="1" applyAlignment="1">
      <alignment horizontal="left"/>
    </xf>
    <xf numFmtId="0" fontId="3" fillId="0" borderId="12" xfId="4" applyFont="1" applyBorder="1" applyAlignment="1">
      <alignment horizontal="left" vertical="top" wrapText="1"/>
    </xf>
    <xf numFmtId="0" fontId="2" fillId="0" borderId="12" xfId="4" applyFont="1" applyBorder="1"/>
    <xf numFmtId="0" fontId="2" fillId="0" borderId="12" xfId="4" applyFont="1" applyBorder="1" applyAlignment="1">
      <alignment horizontal="left"/>
    </xf>
    <xf numFmtId="0" fontId="3" fillId="0" borderId="14" xfId="4" applyFont="1" applyBorder="1" applyAlignment="1">
      <alignment horizontal="left" vertical="top"/>
    </xf>
    <xf numFmtId="0" fontId="27" fillId="0" borderId="14" xfId="4" applyFont="1" applyBorder="1" applyAlignment="1">
      <alignment horizontal="left" vertical="top"/>
    </xf>
    <xf numFmtId="164" fontId="7" fillId="0" borderId="0" xfId="4" quotePrefix="1" applyNumberFormat="1" applyFont="1"/>
    <xf numFmtId="0" fontId="7" fillId="0" borderId="0" xfId="4" applyFont="1"/>
    <xf numFmtId="164" fontId="30" fillId="0" borderId="0" xfId="4" applyNumberFormat="1" applyFont="1"/>
    <xf numFmtId="187" fontId="2" fillId="0" borderId="17" xfId="4" applyNumberFormat="1" applyFont="1" applyBorder="1"/>
    <xf numFmtId="164" fontId="2" fillId="0" borderId="0" xfId="4" applyNumberFormat="1" applyFont="1"/>
    <xf numFmtId="180" fontId="7" fillId="0" borderId="0" xfId="4" applyNumberFormat="1" applyFill="1"/>
    <xf numFmtId="164" fontId="7" fillId="0" borderId="0" xfId="4" applyNumberFormat="1" applyFont="1" applyAlignment="1">
      <alignment horizontal="left" indent="1"/>
    </xf>
    <xf numFmtId="164" fontId="7" fillId="4" borderId="58" xfId="4" applyNumberFormat="1" applyFill="1" applyBorder="1" applyProtection="1">
      <protection locked="0"/>
    </xf>
    <xf numFmtId="180" fontId="7" fillId="0" borderId="0" xfId="4" applyNumberFormat="1"/>
    <xf numFmtId="165" fontId="7" fillId="0" borderId="14" xfId="4" applyNumberFormat="1" applyBorder="1"/>
    <xf numFmtId="177" fontId="7" fillId="0" borderId="0" xfId="4" applyNumberFormat="1"/>
    <xf numFmtId="164" fontId="7" fillId="0" borderId="0" xfId="4" applyNumberFormat="1" applyFont="1"/>
    <xf numFmtId="181" fontId="2" fillId="0" borderId="0" xfId="4" applyNumberFormat="1" applyFont="1"/>
    <xf numFmtId="165" fontId="2" fillId="0" borderId="0" xfId="4" applyNumberFormat="1" applyFont="1"/>
    <xf numFmtId="0" fontId="27" fillId="0" borderId="0" xfId="4" applyFont="1" applyAlignment="1">
      <alignment horizontal="left" vertical="top" indent="1"/>
    </xf>
    <xf numFmtId="0" fontId="7" fillId="0" borderId="0" xfId="4" applyAlignment="1">
      <alignment horizontal="left" indent="1"/>
    </xf>
    <xf numFmtId="164" fontId="27" fillId="0" borderId="0" xfId="1" applyNumberFormat="1" applyFont="1" applyFill="1" applyAlignment="1" applyProtection="1">
      <alignment vertical="top" wrapText="1"/>
      <protection locked="0"/>
    </xf>
    <xf numFmtId="165" fontId="7" fillId="0" borderId="0" xfId="4" applyNumberFormat="1" applyAlignment="1"/>
    <xf numFmtId="166" fontId="7" fillId="0" borderId="0" xfId="4" applyNumberFormat="1" applyAlignment="1"/>
    <xf numFmtId="165" fontId="27" fillId="4" borderId="0" xfId="4" applyNumberFormat="1" applyFont="1" applyFill="1" applyAlignment="1" applyProtection="1">
      <alignment vertical="top" wrapText="1"/>
      <protection locked="0"/>
    </xf>
    <xf numFmtId="164" fontId="27" fillId="4" borderId="0" xfId="4" applyNumberFormat="1" applyFont="1" applyFill="1" applyAlignment="1" applyProtection="1">
      <alignment vertical="top" wrapText="1"/>
      <protection locked="0"/>
    </xf>
    <xf numFmtId="165" fontId="27" fillId="0" borderId="14" xfId="4" applyNumberFormat="1" applyFont="1" applyFill="1" applyBorder="1" applyAlignment="1">
      <alignment vertical="top" wrapText="1"/>
    </xf>
    <xf numFmtId="164" fontId="7" fillId="0" borderId="0" xfId="4" applyNumberFormat="1" applyAlignment="1"/>
    <xf numFmtId="0" fontId="27" fillId="0" borderId="14" xfId="4" applyFont="1" applyBorder="1" applyAlignment="1">
      <alignment vertical="top" wrapText="1"/>
    </xf>
    <xf numFmtId="0" fontId="31" fillId="0" borderId="0" xfId="4" applyFont="1" applyBorder="1" applyAlignment="1">
      <alignment horizontal="left" vertical="top"/>
    </xf>
    <xf numFmtId="0" fontId="3" fillId="0" borderId="0" xfId="4" applyFont="1" applyBorder="1" applyAlignment="1">
      <alignment horizontal="left" vertical="top"/>
    </xf>
    <xf numFmtId="0" fontId="27" fillId="0" borderId="0" xfId="4" applyFont="1" applyBorder="1" applyAlignment="1">
      <alignment vertical="top" wrapText="1"/>
    </xf>
    <xf numFmtId="165" fontId="27" fillId="0" borderId="0" xfId="4" applyNumberFormat="1" applyFont="1" applyFill="1" applyBorder="1" applyAlignment="1">
      <alignment vertical="top" wrapText="1"/>
    </xf>
    <xf numFmtId="0" fontId="27" fillId="0" borderId="0" xfId="4" applyFont="1" applyAlignment="1">
      <alignment vertical="top"/>
    </xf>
    <xf numFmtId="0" fontId="27" fillId="0" borderId="10" xfId="4" applyFont="1" applyBorder="1" applyAlignment="1">
      <alignment vertical="top"/>
    </xf>
    <xf numFmtId="180" fontId="27" fillId="0" borderId="10" xfId="4" applyNumberFormat="1" applyFont="1" applyFill="1" applyBorder="1" applyAlignment="1" applyProtection="1">
      <alignment vertical="top"/>
      <protection locked="0"/>
    </xf>
    <xf numFmtId="0" fontId="27" fillId="0" borderId="10" xfId="4" applyFont="1" applyBorder="1" applyAlignment="1">
      <alignment horizontal="left" vertical="top"/>
    </xf>
    <xf numFmtId="0" fontId="27" fillId="0" borderId="10" xfId="4" applyFont="1" applyBorder="1" applyAlignment="1">
      <alignment vertical="top" wrapText="1"/>
    </xf>
    <xf numFmtId="0" fontId="43" fillId="0" borderId="10" xfId="4" applyFont="1" applyBorder="1" applyAlignment="1"/>
    <xf numFmtId="180" fontId="27" fillId="4" borderId="10" xfId="4" applyNumberFormat="1" applyFont="1" applyFill="1" applyBorder="1" applyAlignment="1" applyProtection="1">
      <alignment vertical="top"/>
      <protection locked="0"/>
    </xf>
    <xf numFmtId="164" fontId="7" fillId="4" borderId="0" xfId="4" applyNumberFormat="1" applyFill="1" applyProtection="1">
      <protection locked="0"/>
    </xf>
    <xf numFmtId="164" fontId="7" fillId="0" borderId="0" xfId="4" applyNumberFormat="1" applyFill="1"/>
    <xf numFmtId="0" fontId="3" fillId="0" borderId="0" xfId="4" applyFont="1" applyAlignment="1">
      <alignment horizontal="center"/>
    </xf>
    <xf numFmtId="164" fontId="2" fillId="0" borderId="0" xfId="4" applyNumberFormat="1" applyFont="1" applyAlignment="1">
      <alignment horizontal="center"/>
    </xf>
    <xf numFmtId="0" fontId="27" fillId="0" borderId="17" xfId="4" applyFont="1" applyBorder="1" applyAlignment="1">
      <alignment horizontal="left"/>
    </xf>
    <xf numFmtId="0" fontId="27" fillId="0" borderId="17" xfId="4" applyFont="1" applyBorder="1" applyAlignment="1">
      <alignment horizontal="center"/>
    </xf>
    <xf numFmtId="166" fontId="27" fillId="0" borderId="0" xfId="4" applyNumberFormat="1" applyFont="1"/>
    <xf numFmtId="164" fontId="27" fillId="0" borderId="14" xfId="4" applyNumberFormat="1" applyFont="1" applyBorder="1"/>
    <xf numFmtId="164" fontId="27" fillId="0" borderId="14" xfId="4" applyNumberFormat="1" applyFont="1" applyBorder="1" applyAlignment="1">
      <alignment horizontal="right"/>
    </xf>
    <xf numFmtId="164" fontId="27" fillId="0" borderId="0" xfId="4" applyNumberFormat="1" applyFont="1" applyBorder="1" applyAlignment="1">
      <alignment horizontal="right"/>
    </xf>
    <xf numFmtId="164" fontId="7" fillId="0" borderId="0" xfId="4" applyNumberFormat="1" applyBorder="1" applyAlignment="1">
      <alignment horizontal="right"/>
    </xf>
    <xf numFmtId="164" fontId="29" fillId="0" borderId="0" xfId="4" quotePrefix="1" applyNumberFormat="1" applyFont="1" applyAlignment="1">
      <alignment horizontal="center"/>
    </xf>
    <xf numFmtId="164" fontId="47" fillId="0" borderId="0" xfId="4" quotePrefix="1" applyNumberFormat="1" applyFont="1" applyAlignment="1">
      <alignment horizontal="right"/>
    </xf>
    <xf numFmtId="183" fontId="7" fillId="3" borderId="0" xfId="4" applyNumberFormat="1" applyFill="1"/>
    <xf numFmtId="14" fontId="7" fillId="0" borderId="0" xfId="4" applyNumberFormat="1"/>
    <xf numFmtId="164" fontId="3" fillId="0" borderId="0" xfId="4" applyNumberFormat="1" applyFont="1" applyAlignment="1">
      <alignment horizontal="center"/>
    </xf>
    <xf numFmtId="164" fontId="3" fillId="3" borderId="0" xfId="4" applyNumberFormat="1" applyFont="1" applyFill="1" applyAlignment="1">
      <alignment horizontal="left"/>
    </xf>
    <xf numFmtId="164" fontId="3" fillId="0" borderId="17" xfId="4" applyNumberFormat="1" applyFont="1" applyBorder="1" applyAlignment="1">
      <alignment horizontal="center"/>
    </xf>
    <xf numFmtId="0" fontId="3" fillId="3" borderId="17" xfId="4" applyFont="1" applyFill="1" applyBorder="1" applyAlignment="1">
      <alignment horizontal="right"/>
    </xf>
    <xf numFmtId="166" fontId="7" fillId="3" borderId="0" xfId="4" applyNumberFormat="1" applyFill="1"/>
    <xf numFmtId="164" fontId="7" fillId="0" borderId="10" xfId="4" applyNumberFormat="1" applyFill="1" applyBorder="1"/>
    <xf numFmtId="164" fontId="27" fillId="4" borderId="10" xfId="1" applyNumberFormat="1" applyFont="1" applyFill="1" applyBorder="1" applyAlignment="1" applyProtection="1">
      <alignment horizontal="center"/>
      <protection locked="0"/>
    </xf>
    <xf numFmtId="188" fontId="27" fillId="0" borderId="10" xfId="4" quotePrefix="1" applyNumberFormat="1" applyFont="1" applyFill="1" applyBorder="1" applyAlignment="1" applyProtection="1">
      <alignment horizontal="center"/>
      <protection locked="0"/>
    </xf>
    <xf numFmtId="0" fontId="27" fillId="4" borderId="10" xfId="1" applyNumberFormat="1" applyFont="1" applyFill="1" applyBorder="1" applyAlignment="1" applyProtection="1">
      <alignment horizontal="center"/>
      <protection locked="0"/>
    </xf>
    <xf numFmtId="169" fontId="7" fillId="0" borderId="0" xfId="1" applyNumberFormat="1"/>
    <xf numFmtId="0" fontId="27" fillId="0" borderId="10" xfId="4" applyFont="1" applyFill="1" applyBorder="1" applyAlignment="1">
      <alignment vertical="top" wrapText="1"/>
    </xf>
    <xf numFmtId="0" fontId="27" fillId="0" borderId="10" xfId="4" applyFont="1" applyFill="1" applyBorder="1" applyAlignment="1">
      <alignment horizontal="justify" vertical="top"/>
    </xf>
    <xf numFmtId="164" fontId="27" fillId="0" borderId="0" xfId="1" applyNumberFormat="1" applyFont="1"/>
    <xf numFmtId="188" fontId="27" fillId="0" borderId="0" xfId="4" applyNumberFormat="1" applyFont="1" applyFill="1"/>
    <xf numFmtId="0" fontId="27" fillId="0" borderId="0" xfId="1" applyNumberFormat="1" applyFont="1"/>
    <xf numFmtId="0" fontId="3" fillId="0" borderId="0" xfId="4" applyFont="1" applyBorder="1" applyAlignment="1">
      <alignment horizontal="center" vertical="top"/>
    </xf>
    <xf numFmtId="0" fontId="3" fillId="0" borderId="0" xfId="4" applyFont="1" applyAlignment="1">
      <alignment vertical="top" wrapText="1"/>
    </xf>
    <xf numFmtId="164" fontId="3" fillId="0" borderId="0" xfId="1" applyNumberFormat="1" applyFont="1" applyAlignment="1">
      <alignment horizontal="justify" vertical="top" wrapText="1"/>
    </xf>
    <xf numFmtId="188" fontId="3" fillId="0" borderId="0" xfId="4" applyNumberFormat="1" applyFont="1" applyFill="1" applyAlignment="1">
      <alignment horizontal="justify" vertical="top" wrapText="1"/>
    </xf>
    <xf numFmtId="0" fontId="3" fillId="0" borderId="0" xfId="1" applyNumberFormat="1" applyFont="1" applyAlignment="1">
      <alignment horizontal="justify" vertical="top" wrapText="1"/>
    </xf>
    <xf numFmtId="0" fontId="3" fillId="3" borderId="0" xfId="4" applyFont="1" applyFill="1" applyAlignment="1">
      <alignment horizontal="justify" vertical="top" wrapText="1"/>
    </xf>
    <xf numFmtId="0" fontId="27" fillId="3" borderId="0" xfId="4" applyFont="1" applyFill="1" applyAlignment="1">
      <alignment horizontal="justify" vertical="top" wrapText="1"/>
    </xf>
    <xf numFmtId="0" fontId="27" fillId="0" borderId="10" xfId="4" quotePrefix="1" applyFont="1" applyBorder="1" applyAlignment="1">
      <alignment horizontal="left" vertical="top"/>
    </xf>
    <xf numFmtId="0" fontId="28" fillId="3" borderId="0" xfId="4" applyFont="1" applyFill="1" applyBorder="1" applyAlignment="1">
      <alignment horizontal="justify" vertical="top" wrapText="1"/>
    </xf>
    <xf numFmtId="164" fontId="27" fillId="0" borderId="0" xfId="1" applyNumberFormat="1" applyFont="1" applyBorder="1" applyAlignment="1">
      <alignment horizontal="justify" vertical="top" wrapText="1"/>
    </xf>
    <xf numFmtId="188" fontId="27" fillId="0" borderId="0" xfId="4" applyNumberFormat="1" applyFont="1" applyFill="1" applyBorder="1" applyAlignment="1">
      <alignment horizontal="justify" vertical="top" wrapText="1"/>
    </xf>
    <xf numFmtId="0" fontId="27" fillId="0" borderId="0" xfId="1" applyNumberFormat="1" applyFont="1" applyBorder="1" applyAlignment="1">
      <alignment horizontal="justify" vertical="top" wrapText="1"/>
    </xf>
    <xf numFmtId="0" fontId="27" fillId="3" borderId="0" xfId="4" applyFont="1" applyFill="1" applyBorder="1" applyAlignment="1">
      <alignment horizontal="justify" vertical="top" wrapText="1"/>
    </xf>
    <xf numFmtId="0" fontId="3" fillId="0" borderId="0" xfId="4" applyFont="1" applyBorder="1" applyAlignment="1">
      <alignment vertical="top" wrapText="1"/>
    </xf>
    <xf numFmtId="164" fontId="3" fillId="0" borderId="0" xfId="1" applyNumberFormat="1" applyFont="1" applyBorder="1" applyAlignment="1">
      <alignment vertical="top" wrapText="1"/>
    </xf>
    <xf numFmtId="188" fontId="3" fillId="0" borderId="0" xfId="4" applyNumberFormat="1" applyFont="1" applyFill="1" applyBorder="1" applyAlignment="1">
      <alignment vertical="top" wrapText="1"/>
    </xf>
    <xf numFmtId="0" fontId="3" fillId="0" borderId="0" xfId="1" applyNumberFormat="1" applyFont="1" applyBorder="1" applyAlignment="1">
      <alignment vertical="top" wrapText="1"/>
    </xf>
    <xf numFmtId="164" fontId="27" fillId="0" borderId="0" xfId="1" applyNumberFormat="1" applyFont="1" applyFill="1" applyBorder="1" applyAlignment="1">
      <alignment horizontal="center"/>
    </xf>
    <xf numFmtId="188" fontId="27" fillId="0" borderId="0" xfId="4" applyNumberFormat="1" applyFont="1" applyFill="1" applyBorder="1" applyAlignment="1">
      <alignment horizontal="center"/>
    </xf>
    <xf numFmtId="0" fontId="27" fillId="0" borderId="0" xfId="1" applyNumberFormat="1" applyFont="1" applyFill="1" applyBorder="1" applyAlignment="1">
      <alignment horizontal="center"/>
    </xf>
    <xf numFmtId="164" fontId="27" fillId="0" borderId="0" xfId="1" applyNumberFormat="1" applyFont="1" applyAlignment="1">
      <alignment horizontal="justify" vertical="top" wrapText="1"/>
    </xf>
    <xf numFmtId="0" fontId="27" fillId="0" borderId="0" xfId="1" applyNumberFormat="1" applyFont="1" applyAlignment="1">
      <alignment horizontal="justify" vertical="top" wrapText="1"/>
    </xf>
    <xf numFmtId="0" fontId="7" fillId="0" borderId="10" xfId="4" applyBorder="1"/>
    <xf numFmtId="0" fontId="43" fillId="0" borderId="10" xfId="4" applyFont="1" applyBorder="1" applyAlignment="1">
      <alignment wrapText="1"/>
    </xf>
    <xf numFmtId="0" fontId="27" fillId="0" borderId="0" xfId="4" applyFont="1" applyAlignment="1" applyProtection="1">
      <alignment horizontal="left"/>
    </xf>
    <xf numFmtId="0" fontId="27" fillId="0" borderId="0" xfId="4" quotePrefix="1" applyFont="1" applyAlignment="1" applyProtection="1">
      <alignment horizontal="left"/>
    </xf>
    <xf numFmtId="0" fontId="7" fillId="0" borderId="0" xfId="4" applyFont="1" applyAlignment="1" applyProtection="1">
      <alignment horizontal="center"/>
    </xf>
    <xf numFmtId="0" fontId="7" fillId="0" borderId="0" xfId="4" applyFont="1" applyAlignment="1" applyProtection="1">
      <alignment horizontal="right"/>
    </xf>
    <xf numFmtId="0" fontId="46" fillId="0" borderId="0" xfId="4" quotePrefix="1" applyFont="1" applyAlignment="1" applyProtection="1">
      <alignment horizontal="right"/>
    </xf>
    <xf numFmtId="0" fontId="7" fillId="0" borderId="0" xfId="4" applyFont="1" applyAlignment="1" applyProtection="1">
      <alignment horizontal="fill"/>
    </xf>
    <xf numFmtId="0" fontId="48" fillId="0" borderId="0" xfId="4" applyFont="1" applyAlignment="1">
      <alignment horizontal="center"/>
    </xf>
    <xf numFmtId="0" fontId="2" fillId="0" borderId="0" xfId="4" applyFont="1" applyAlignment="1">
      <alignment horizontal="center"/>
    </xf>
    <xf numFmtId="5" fontId="7" fillId="0" borderId="0" xfId="4" applyNumberFormat="1" applyFont="1" applyProtection="1"/>
    <xf numFmtId="9" fontId="7" fillId="0" borderId="0" xfId="4" applyNumberFormat="1" applyAlignment="1">
      <alignment horizontal="center"/>
    </xf>
    <xf numFmtId="171" fontId="7" fillId="0" borderId="0" xfId="4" applyNumberFormat="1" applyAlignment="1">
      <alignment horizontal="center"/>
    </xf>
    <xf numFmtId="164" fontId="7" fillId="0" borderId="0" xfId="32" applyNumberFormat="1" applyFont="1" applyProtection="1"/>
    <xf numFmtId="181" fontId="7" fillId="0" borderId="0" xfId="4" applyNumberFormat="1" applyAlignment="1">
      <alignment horizontal="center"/>
    </xf>
    <xf numFmtId="9" fontId="7" fillId="0" borderId="0" xfId="4" applyNumberFormat="1" applyFont="1" applyAlignment="1" applyProtection="1">
      <alignment horizontal="left"/>
    </xf>
    <xf numFmtId="164" fontId="7" fillId="0" borderId="0" xfId="32" applyNumberFormat="1" applyFont="1" applyAlignment="1" applyProtection="1">
      <alignment horizontal="fill"/>
    </xf>
    <xf numFmtId="181" fontId="2" fillId="0" borderId="0" xfId="4" applyNumberFormat="1" applyFont="1" applyAlignment="1">
      <alignment horizontal="center"/>
    </xf>
    <xf numFmtId="181" fontId="7" fillId="0" borderId="0" xfId="4" applyNumberFormat="1" applyFont="1" applyAlignment="1">
      <alignment horizontal="center"/>
    </xf>
    <xf numFmtId="0" fontId="7" fillId="0" borderId="0" xfId="4" applyAlignment="1">
      <alignment horizontal="center"/>
    </xf>
    <xf numFmtId="0" fontId="27" fillId="0" borderId="0" xfId="4" applyFont="1" applyAlignment="1">
      <alignment horizontal="right" vertical="top" wrapText="1"/>
    </xf>
    <xf numFmtId="165" fontId="27" fillId="0" borderId="0" xfId="4" applyNumberFormat="1" applyFont="1" applyAlignment="1">
      <alignment vertical="top" wrapText="1"/>
    </xf>
    <xf numFmtId="165" fontId="27" fillId="0" borderId="63" xfId="4" applyNumberFormat="1" applyFont="1" applyBorder="1" applyAlignment="1">
      <alignment vertical="top" wrapText="1"/>
    </xf>
    <xf numFmtId="0" fontId="27" fillId="0" borderId="0" xfId="4" applyFont="1" applyFill="1" applyBorder="1" applyAlignment="1">
      <alignment vertical="top" wrapText="1"/>
    </xf>
    <xf numFmtId="164" fontId="27" fillId="0" borderId="0" xfId="4" applyNumberFormat="1" applyFont="1" applyAlignment="1">
      <alignment vertical="top" wrapText="1"/>
    </xf>
    <xf numFmtId="0" fontId="27" fillId="0" borderId="10" xfId="4" applyFont="1" applyFill="1" applyBorder="1" applyAlignment="1">
      <alignment vertical="top"/>
    </xf>
    <xf numFmtId="0" fontId="7" fillId="0" borderId="10" xfId="4" applyFill="1" applyBorder="1"/>
    <xf numFmtId="186" fontId="27" fillId="4" borderId="10" xfId="4" applyNumberFormat="1" applyFont="1" applyFill="1" applyBorder="1" applyAlignment="1" applyProtection="1">
      <alignment horizontal="center"/>
      <protection locked="0"/>
    </xf>
    <xf numFmtId="0" fontId="27" fillId="0" borderId="0" xfId="0" applyFont="1" applyAlignment="1">
      <alignment horizontal="center"/>
    </xf>
    <xf numFmtId="0" fontId="27" fillId="0" borderId="0" xfId="0" applyFont="1" applyAlignment="1">
      <alignment horizontal="justify"/>
    </xf>
    <xf numFmtId="0" fontId="27" fillId="0" borderId="0" xfId="0" applyFont="1" applyAlignment="1">
      <alignment horizontal="justify" vertical="top" wrapText="1"/>
    </xf>
    <xf numFmtId="0" fontId="49" fillId="0" borderId="0" xfId="0" applyFont="1" applyAlignment="1">
      <alignment wrapText="1"/>
    </xf>
    <xf numFmtId="0" fontId="3" fillId="0" borderId="0" xfId="0" applyFont="1" applyAlignment="1">
      <alignment horizontal="justify"/>
    </xf>
    <xf numFmtId="0" fontId="2" fillId="0" borderId="0" xfId="0" applyFont="1"/>
    <xf numFmtId="0" fontId="27" fillId="0" borderId="0" xfId="0" applyFont="1" applyAlignment="1">
      <alignment horizontal="justify" vertical="top"/>
    </xf>
    <xf numFmtId="0" fontId="27" fillId="0" borderId="0" xfId="0" applyFont="1" applyBorder="1" applyAlignment="1">
      <alignment horizontal="justify" vertical="top" wrapText="1"/>
    </xf>
    <xf numFmtId="0" fontId="27" fillId="0" borderId="0" xfId="0" applyFont="1" applyBorder="1" applyAlignment="1">
      <alignment horizontal="center" vertical="top" wrapText="1"/>
    </xf>
    <xf numFmtId="0" fontId="27" fillId="0" borderId="0" xfId="0" applyFont="1" applyBorder="1" applyAlignment="1">
      <alignment vertical="top" wrapText="1"/>
    </xf>
    <xf numFmtId="0" fontId="27" fillId="0" borderId="0" xfId="0" applyFont="1" applyBorder="1" applyAlignment="1">
      <alignment horizontal="right" vertical="top" wrapText="1"/>
    </xf>
    <xf numFmtId="0" fontId="49" fillId="0" borderId="0" xfId="0" applyFont="1" applyBorder="1" applyAlignment="1">
      <alignment wrapText="1"/>
    </xf>
    <xf numFmtId="0" fontId="27" fillId="0" borderId="0" xfId="0" applyFont="1" applyAlignment="1">
      <alignment horizontal="left"/>
    </xf>
    <xf numFmtId="0" fontId="0" fillId="0" borderId="0" xfId="0" applyAlignment="1">
      <alignment horizontal="left"/>
    </xf>
    <xf numFmtId="0" fontId="30" fillId="0" borderId="0" xfId="4" quotePrefix="1" applyFont="1" applyProtection="1"/>
    <xf numFmtId="0" fontId="3" fillId="0" borderId="17" xfId="0" applyFont="1" applyBorder="1" applyAlignment="1">
      <alignment horizontal="justify"/>
    </xf>
    <xf numFmtId="0" fontId="0" fillId="0" borderId="17" xfId="0" applyBorder="1"/>
    <xf numFmtId="0" fontId="27" fillId="0" borderId="0" xfId="0" applyFont="1"/>
    <xf numFmtId="0" fontId="27" fillId="0" borderId="17" xfId="4" applyFont="1" applyBorder="1" applyAlignment="1">
      <alignment horizontal="right" vertical="top" wrapText="1"/>
    </xf>
    <xf numFmtId="164" fontId="27" fillId="0" borderId="17" xfId="4" applyNumberFormat="1" applyFont="1" applyBorder="1" applyAlignment="1">
      <alignment horizontal="right" vertical="top" wrapText="1"/>
    </xf>
    <xf numFmtId="0" fontId="27" fillId="0" borderId="0" xfId="4" quotePrefix="1" applyFont="1"/>
    <xf numFmtId="165" fontId="27" fillId="0" borderId="14" xfId="4" applyNumberFormat="1" applyFont="1" applyBorder="1" applyAlignment="1">
      <alignment vertical="top" wrapText="1"/>
    </xf>
    <xf numFmtId="165" fontId="27" fillId="0" borderId="0" xfId="4" applyNumberFormat="1" applyFont="1" applyBorder="1" applyAlignment="1">
      <alignment vertical="top" wrapText="1"/>
    </xf>
    <xf numFmtId="0" fontId="27" fillId="0" borderId="17" xfId="4" applyFont="1" applyBorder="1" applyAlignment="1">
      <alignment horizontal="center" vertical="top" wrapText="1"/>
    </xf>
    <xf numFmtId="164" fontId="27" fillId="0" borderId="14" xfId="4" applyNumberFormat="1" applyFont="1" applyBorder="1" applyAlignment="1">
      <alignment vertical="top" wrapText="1"/>
    </xf>
    <xf numFmtId="169" fontId="27" fillId="4" borderId="0" xfId="1" applyNumberFormat="1" applyFont="1" applyFill="1" applyBorder="1" applyAlignment="1" applyProtection="1">
      <alignment horizontal="center"/>
      <protection locked="0"/>
    </xf>
    <xf numFmtId="164" fontId="27" fillId="4" borderId="0" xfId="4" applyNumberFormat="1" applyFont="1" applyFill="1" applyBorder="1" applyProtection="1">
      <protection locked="0"/>
    </xf>
    <xf numFmtId="0" fontId="3" fillId="0" borderId="14" xfId="4" applyFont="1" applyBorder="1" applyAlignment="1">
      <alignment horizontal="center" wrapText="1"/>
    </xf>
    <xf numFmtId="164" fontId="3" fillId="0" borderId="14" xfId="4" applyNumberFormat="1" applyFont="1" applyBorder="1" applyAlignment="1">
      <alignment horizontal="center" wrapText="1"/>
    </xf>
    <xf numFmtId="164" fontId="0" fillId="0" borderId="0" xfId="1" applyNumberFormat="1" applyFont="1" applyFill="1" applyBorder="1"/>
    <xf numFmtId="164" fontId="7" fillId="4" borderId="11" xfId="4" applyNumberFormat="1" applyFill="1" applyBorder="1" applyProtection="1">
      <protection locked="0"/>
    </xf>
    <xf numFmtId="164" fontId="7" fillId="4" borderId="10" xfId="4" applyNumberFormat="1" applyFill="1" applyBorder="1" applyProtection="1">
      <protection locked="0"/>
    </xf>
    <xf numFmtId="164" fontId="0" fillId="0" borderId="10" xfId="1" applyNumberFormat="1" applyFont="1" applyFill="1" applyBorder="1"/>
    <xf numFmtId="0" fontId="51" fillId="0" borderId="10" xfId="4" applyFont="1" applyBorder="1" applyAlignment="1">
      <alignment horizontal="left"/>
    </xf>
    <xf numFmtId="164" fontId="22" fillId="27" borderId="0" xfId="61" applyNumberFormat="1" applyFill="1"/>
    <xf numFmtId="177" fontId="27" fillId="0" borderId="0" xfId="4" applyNumberFormat="1" applyFont="1" applyFill="1" applyBorder="1" applyAlignment="1" applyProtection="1">
      <alignment horizontal="center"/>
      <protection locked="0"/>
    </xf>
    <xf numFmtId="177" fontId="27" fillId="0" borderId="18" xfId="4" applyNumberFormat="1" applyFont="1" applyFill="1" applyBorder="1" applyAlignment="1" applyProtection="1">
      <alignment horizontal="center"/>
      <protection locked="0"/>
    </xf>
    <xf numFmtId="177" fontId="27" fillId="0" borderId="10" xfId="4" applyNumberFormat="1" applyFont="1" applyFill="1" applyBorder="1" applyAlignment="1" applyProtection="1">
      <alignment horizontal="center"/>
      <protection locked="0"/>
    </xf>
    <xf numFmtId="164" fontId="3" fillId="0" borderId="14" xfId="4" quotePrefix="1" applyNumberFormat="1" applyFont="1" applyBorder="1" applyAlignment="1">
      <alignment horizontal="center" wrapText="1"/>
    </xf>
    <xf numFmtId="177" fontId="27" fillId="0" borderId="0" xfId="4" applyNumberFormat="1" applyFont="1"/>
    <xf numFmtId="177" fontId="27" fillId="0" borderId="14" xfId="4" applyNumberFormat="1" applyFont="1" applyBorder="1"/>
    <xf numFmtId="177" fontId="27" fillId="0" borderId="10" xfId="4" applyNumberFormat="1" applyFont="1" applyFill="1" applyBorder="1"/>
    <xf numFmtId="177" fontId="27" fillId="4" borderId="0" xfId="4" applyNumberFormat="1" applyFont="1" applyFill="1" applyProtection="1">
      <protection locked="0"/>
    </xf>
    <xf numFmtId="182" fontId="27" fillId="4" borderId="0" xfId="1" applyNumberFormat="1" applyFont="1" applyFill="1" applyBorder="1" applyAlignment="1" applyProtection="1">
      <alignment horizontal="center"/>
      <protection locked="0"/>
    </xf>
    <xf numFmtId="177" fontId="3" fillId="28" borderId="14" xfId="4" applyNumberFormat="1" applyFont="1" applyFill="1" applyBorder="1"/>
    <xf numFmtId="177" fontId="3" fillId="28" borderId="0" xfId="4" applyNumberFormat="1" applyFont="1" applyFill="1"/>
    <xf numFmtId="177" fontId="3" fillId="28" borderId="12" xfId="4" applyNumberFormat="1" applyFont="1" applyFill="1" applyBorder="1"/>
    <xf numFmtId="164" fontId="31" fillId="0" borderId="14" xfId="4" applyNumberFormat="1" applyFont="1" applyFill="1" applyBorder="1" applyAlignment="1">
      <alignment horizontal="left"/>
    </xf>
    <xf numFmtId="180" fontId="7" fillId="4" borderId="0" xfId="4" applyNumberFormat="1" applyFont="1" applyFill="1" applyBorder="1" applyAlignment="1" applyProtection="1">
      <alignment horizontal="center"/>
      <protection locked="0"/>
    </xf>
    <xf numFmtId="180" fontId="46" fillId="4" borderId="58" xfId="4" applyNumberFormat="1" applyFont="1" applyFill="1" applyBorder="1" applyAlignment="1" applyProtection="1">
      <alignment horizontal="center"/>
      <protection locked="0"/>
    </xf>
    <xf numFmtId="0" fontId="7" fillId="0" borderId="0" xfId="4" applyFont="1" applyAlignment="1">
      <alignment horizontal="right"/>
    </xf>
    <xf numFmtId="14" fontId="27" fillId="4" borderId="10" xfId="4" applyNumberFormat="1" applyFont="1" applyFill="1" applyBorder="1" applyAlignment="1" applyProtection="1">
      <alignment horizontal="center"/>
      <protection locked="0"/>
    </xf>
    <xf numFmtId="165" fontId="27" fillId="0" borderId="0" xfId="4" applyNumberFormat="1" applyFont="1" applyFill="1" applyProtection="1">
      <protection locked="0"/>
    </xf>
    <xf numFmtId="165" fontId="27" fillId="0" borderId="14" xfId="4" applyNumberFormat="1" applyFont="1" applyFill="1" applyBorder="1" applyProtection="1">
      <protection locked="0"/>
    </xf>
    <xf numFmtId="164" fontId="27" fillId="0" borderId="14" xfId="4" applyNumberFormat="1" applyFont="1" applyBorder="1" applyAlignment="1">
      <alignment horizontal="left"/>
    </xf>
    <xf numFmtId="177" fontId="31" fillId="0" borderId="0" xfId="4" applyNumberFormat="1" applyFont="1" applyFill="1" applyBorder="1" applyAlignment="1">
      <alignment horizontal="center"/>
    </xf>
    <xf numFmtId="14" fontId="38" fillId="4" borderId="40" xfId="61" quotePrefix="1" applyNumberFormat="1" applyFont="1" applyFill="1" applyBorder="1" applyAlignment="1" applyProtection="1">
      <alignment horizontal="center" vertical="top" wrapText="1"/>
      <protection locked="0"/>
    </xf>
    <xf numFmtId="14" fontId="38" fillId="4" borderId="45" xfId="61" quotePrefix="1" applyNumberFormat="1" applyFont="1" applyFill="1" applyBorder="1" applyAlignment="1" applyProtection="1">
      <alignment horizontal="center" vertical="top" wrapText="1"/>
      <protection locked="0"/>
    </xf>
    <xf numFmtId="14" fontId="38" fillId="4" borderId="54" xfId="61" quotePrefix="1" applyNumberFormat="1" applyFont="1" applyFill="1" applyBorder="1" applyAlignment="1" applyProtection="1">
      <alignment horizontal="center" vertical="top" wrapText="1"/>
      <protection locked="0"/>
    </xf>
    <xf numFmtId="164" fontId="27" fillId="0" borderId="0" xfId="4" applyNumberFormat="1" applyFont="1" applyBorder="1" applyAlignment="1">
      <alignment horizontal="left"/>
    </xf>
    <xf numFmtId="165" fontId="27" fillId="0" borderId="0" xfId="4" applyNumberFormat="1" applyFont="1" applyFill="1" applyBorder="1" applyProtection="1">
      <protection locked="0"/>
    </xf>
    <xf numFmtId="164" fontId="27" fillId="0" borderId="0" xfId="4" applyNumberFormat="1" applyFont="1" applyFill="1" applyBorder="1" applyProtection="1">
      <protection locked="0"/>
    </xf>
    <xf numFmtId="193" fontId="28" fillId="4" borderId="13" xfId="4" applyNumberFormat="1" applyFont="1" applyFill="1" applyBorder="1" applyAlignment="1" applyProtection="1">
      <alignment horizontal="center" vertical="top" wrapText="1"/>
      <protection locked="0"/>
    </xf>
    <xf numFmtId="193" fontId="28" fillId="4" borderId="10" xfId="4" applyNumberFormat="1" applyFont="1" applyFill="1" applyBorder="1" applyAlignment="1" applyProtection="1">
      <alignment horizontal="center" vertical="top" wrapText="1"/>
      <protection locked="0"/>
    </xf>
    <xf numFmtId="0" fontId="27" fillId="0" borderId="11" xfId="4" applyFont="1" applyFill="1" applyBorder="1" applyAlignment="1">
      <alignment horizontal="justify" vertical="top" wrapText="1"/>
    </xf>
    <xf numFmtId="0" fontId="28" fillId="4" borderId="11" xfId="4" applyFont="1" applyFill="1" applyBorder="1" applyAlignment="1" applyProtection="1">
      <alignment horizontal="center" vertical="top" wrapText="1"/>
      <protection locked="0"/>
    </xf>
    <xf numFmtId="193" fontId="28" fillId="4" borderId="11" xfId="4" applyNumberFormat="1" applyFont="1" applyFill="1" applyBorder="1" applyAlignment="1" applyProtection="1">
      <alignment horizontal="center" vertical="top" wrapText="1"/>
      <protection locked="0"/>
    </xf>
    <xf numFmtId="0" fontId="27" fillId="0" borderId="15" xfId="4" applyFont="1" applyFill="1" applyBorder="1" applyAlignment="1">
      <alignment horizontal="justify" vertical="top" wrapText="1"/>
    </xf>
    <xf numFmtId="192" fontId="28" fillId="4" borderId="15" xfId="4" applyNumberFormat="1" applyFont="1" applyFill="1" applyBorder="1" applyAlignment="1" applyProtection="1">
      <alignment horizontal="center" vertical="top" wrapText="1"/>
      <protection locked="0"/>
    </xf>
    <xf numFmtId="0" fontId="52" fillId="27" borderId="17" xfId="61" applyFont="1" applyFill="1" applyBorder="1" applyAlignment="1">
      <alignment horizontal="center"/>
    </xf>
    <xf numFmtId="172" fontId="28" fillId="4" borderId="11" xfId="4" applyNumberFormat="1" applyFont="1" applyFill="1" applyBorder="1" applyAlignment="1" applyProtection="1">
      <alignment horizontal="center" vertical="top" wrapText="1"/>
      <protection locked="0"/>
    </xf>
    <xf numFmtId="172" fontId="28" fillId="4" borderId="10" xfId="4" applyNumberFormat="1" applyFont="1" applyFill="1" applyBorder="1" applyAlignment="1" applyProtection="1">
      <alignment horizontal="center" vertical="top" wrapText="1"/>
      <protection locked="0"/>
    </xf>
    <xf numFmtId="9" fontId="40" fillId="0" borderId="57" xfId="65" applyFont="1" applyFill="1" applyBorder="1" applyAlignment="1">
      <alignment horizontal="right" vertical="top"/>
    </xf>
    <xf numFmtId="0" fontId="31" fillId="0" borderId="0" xfId="4" applyFont="1" applyAlignment="1" applyProtection="1">
      <alignment horizontal="justify"/>
    </xf>
    <xf numFmtId="164" fontId="28" fillId="4" borderId="58" xfId="4" applyNumberFormat="1" applyFont="1" applyFill="1" applyBorder="1" applyAlignment="1" applyProtection="1">
      <alignment horizontal="right" vertical="top" wrapText="1"/>
      <protection locked="0"/>
    </xf>
    <xf numFmtId="164" fontId="28" fillId="4" borderId="58" xfId="4" applyNumberFormat="1" applyFont="1" applyFill="1" applyBorder="1" applyAlignment="1" applyProtection="1">
      <alignment horizontal="right" vertical="top"/>
      <protection locked="0"/>
    </xf>
    <xf numFmtId="164" fontId="28" fillId="4" borderId="61" xfId="4" applyNumberFormat="1" applyFont="1" applyFill="1" applyBorder="1" applyAlignment="1" applyProtection="1">
      <alignment horizontal="right" vertical="top"/>
      <protection locked="0"/>
    </xf>
    <xf numFmtId="166" fontId="28" fillId="4" borderId="59" xfId="2" applyNumberFormat="1" applyFont="1" applyFill="1" applyBorder="1" applyAlignment="1" applyProtection="1">
      <alignment horizontal="right" vertical="top" wrapText="1"/>
      <protection locked="0"/>
    </xf>
    <xf numFmtId="165" fontId="32" fillId="0" borderId="16" xfId="4" applyNumberFormat="1" applyFont="1" applyBorder="1" applyAlignment="1">
      <alignment horizontal="right" vertical="top" wrapText="1"/>
    </xf>
    <xf numFmtId="0" fontId="3" fillId="0" borderId="17" xfId="4" applyFont="1" applyBorder="1" applyAlignment="1">
      <alignment horizontal="left" vertical="top" wrapText="1" indent="1"/>
    </xf>
    <xf numFmtId="166" fontId="7" fillId="0" borderId="14" xfId="4" applyNumberFormat="1" applyBorder="1"/>
    <xf numFmtId="178" fontId="3" fillId="0" borderId="14" xfId="4" applyNumberFormat="1" applyFont="1" applyBorder="1" applyAlignment="1" applyProtection="1">
      <alignment horizontal="center"/>
    </xf>
    <xf numFmtId="172" fontId="3" fillId="0" borderId="14" xfId="4" applyNumberFormat="1" applyFont="1" applyBorder="1" applyAlignment="1" applyProtection="1">
      <alignment horizontal="left" vertical="top"/>
    </xf>
    <xf numFmtId="0" fontId="54" fillId="0" borderId="0" xfId="4" applyFont="1" applyAlignment="1">
      <alignment horizontal="center" vertical="top" wrapText="1"/>
    </xf>
    <xf numFmtId="0" fontId="27" fillId="0" borderId="12" xfId="4" applyFont="1" applyBorder="1" applyAlignment="1">
      <alignment horizontal="left" vertical="top"/>
    </xf>
    <xf numFmtId="164" fontId="7" fillId="0" borderId="12" xfId="4" applyNumberFormat="1" applyBorder="1" applyAlignment="1">
      <alignment horizontal="left"/>
    </xf>
    <xf numFmtId="164" fontId="7" fillId="29" borderId="0" xfId="4" applyNumberFormat="1" applyFill="1" applyProtection="1"/>
    <xf numFmtId="0" fontId="2" fillId="0" borderId="17" xfId="4" applyFont="1" applyBorder="1" applyAlignment="1" applyProtection="1">
      <alignment horizontal="right" vertical="top"/>
    </xf>
    <xf numFmtId="0" fontId="2" fillId="0" borderId="17" xfId="4" applyFont="1" applyBorder="1" applyAlignment="1" applyProtection="1">
      <alignment horizontal="right"/>
    </xf>
    <xf numFmtId="0" fontId="2" fillId="0" borderId="17" xfId="4" applyFont="1" applyBorder="1" applyProtection="1"/>
    <xf numFmtId="0" fontId="27" fillId="0" borderId="0" xfId="4" applyFont="1" applyFill="1" applyBorder="1" applyAlignment="1" applyProtection="1">
      <alignment horizontal="center" vertical="top" wrapText="1"/>
      <protection locked="0"/>
    </xf>
    <xf numFmtId="165" fontId="28" fillId="0" borderId="14" xfId="4" applyNumberFormat="1" applyFont="1" applyFill="1" applyBorder="1" applyAlignment="1" applyProtection="1">
      <alignment horizontal="center" vertical="top" wrapText="1"/>
      <protection locked="0"/>
    </xf>
    <xf numFmtId="165" fontId="28" fillId="4" borderId="10" xfId="4" applyNumberFormat="1" applyFont="1" applyFill="1" applyBorder="1" applyAlignment="1" applyProtection="1">
      <alignment horizontal="center" vertical="top" wrapText="1"/>
      <protection locked="0"/>
    </xf>
    <xf numFmtId="165" fontId="28" fillId="4" borderId="11" xfId="4" applyNumberFormat="1" applyFont="1" applyFill="1" applyBorder="1" applyAlignment="1" applyProtection="1">
      <alignment horizontal="center" vertical="top" wrapText="1"/>
      <protection locked="0"/>
    </xf>
    <xf numFmtId="164" fontId="43" fillId="0" borderId="0" xfId="4" applyNumberFormat="1" applyFont="1"/>
    <xf numFmtId="164" fontId="43" fillId="0" borderId="0" xfId="4" quotePrefix="1" applyNumberFormat="1" applyFont="1"/>
    <xf numFmtId="164" fontId="43" fillId="4" borderId="0" xfId="4" applyNumberFormat="1" applyFont="1" applyFill="1" applyProtection="1">
      <protection locked="0"/>
    </xf>
    <xf numFmtId="164" fontId="7" fillId="4" borderId="15" xfId="4" applyNumberFormat="1" applyFill="1" applyBorder="1" applyProtection="1">
      <protection locked="0"/>
    </xf>
    <xf numFmtId="166" fontId="7" fillId="4" borderId="18" xfId="4" applyNumberFormat="1" applyFill="1" applyBorder="1" applyProtection="1">
      <protection locked="0"/>
    </xf>
    <xf numFmtId="165" fontId="27" fillId="4" borderId="13" xfId="4" applyNumberFormat="1" applyFont="1" applyFill="1" applyBorder="1" applyAlignment="1" applyProtection="1">
      <alignment vertical="top" wrapText="1"/>
      <protection locked="0"/>
    </xf>
    <xf numFmtId="164" fontId="27" fillId="4" borderId="10" xfId="4" applyNumberFormat="1" applyFont="1" applyFill="1" applyBorder="1" applyAlignment="1" applyProtection="1">
      <alignment vertical="top" wrapText="1"/>
      <protection locked="0"/>
    </xf>
    <xf numFmtId="164" fontId="27" fillId="4" borderId="13" xfId="4" applyNumberFormat="1" applyFont="1" applyFill="1" applyBorder="1" applyAlignment="1" applyProtection="1">
      <alignment vertical="top" wrapText="1"/>
      <protection locked="0"/>
    </xf>
    <xf numFmtId="164" fontId="27" fillId="4" borderId="11" xfId="4" applyNumberFormat="1" applyFont="1" applyFill="1" applyBorder="1" applyAlignment="1" applyProtection="1">
      <alignment vertical="top" wrapText="1"/>
      <protection locked="0"/>
    </xf>
    <xf numFmtId="165" fontId="27" fillId="4" borderId="10" xfId="4" applyNumberFormat="1" applyFont="1" applyFill="1" applyBorder="1" applyAlignment="1" applyProtection="1">
      <alignment vertical="top" wrapText="1"/>
      <protection locked="0"/>
    </xf>
    <xf numFmtId="190" fontId="27" fillId="4" borderId="10" xfId="4" applyNumberFormat="1" applyFont="1" applyFill="1" applyBorder="1" applyAlignment="1" applyProtection="1">
      <alignment vertical="top" wrapText="1"/>
      <protection locked="0"/>
    </xf>
    <xf numFmtId="191" fontId="27" fillId="4" borderId="10" xfId="4" applyNumberFormat="1" applyFont="1" applyFill="1" applyBorder="1" applyAlignment="1" applyProtection="1">
      <alignment vertical="top" wrapText="1"/>
      <protection locked="0"/>
    </xf>
    <xf numFmtId="0" fontId="7" fillId="4" borderId="58" xfId="4" applyFill="1" applyBorder="1" applyProtection="1">
      <protection locked="0"/>
    </xf>
    <xf numFmtId="0" fontId="27" fillId="4" borderId="58" xfId="4" applyFont="1" applyFill="1" applyBorder="1" applyProtection="1">
      <protection locked="0"/>
    </xf>
    <xf numFmtId="189" fontId="27" fillId="4" borderId="58" xfId="4" applyNumberFormat="1" applyFont="1" applyFill="1" applyBorder="1" applyProtection="1">
      <protection locked="0"/>
    </xf>
    <xf numFmtId="165" fontId="27" fillId="4" borderId="59" xfId="4" applyNumberFormat="1" applyFont="1" applyFill="1" applyBorder="1" applyProtection="1">
      <protection locked="0"/>
    </xf>
    <xf numFmtId="164" fontId="27" fillId="4" borderId="62" xfId="4" applyNumberFormat="1" applyFont="1" applyFill="1" applyBorder="1" applyProtection="1">
      <protection locked="0"/>
    </xf>
    <xf numFmtId="177" fontId="27" fillId="4" borderId="62" xfId="4" applyNumberFormat="1" applyFont="1" applyFill="1" applyBorder="1" applyProtection="1">
      <protection locked="0"/>
    </xf>
    <xf numFmtId="165" fontId="27" fillId="4" borderId="64" xfId="4" applyNumberFormat="1" applyFont="1" applyFill="1" applyBorder="1" applyProtection="1">
      <protection locked="0"/>
    </xf>
    <xf numFmtId="0" fontId="27" fillId="0" borderId="10" xfId="4" applyFont="1" applyFill="1" applyBorder="1" applyAlignment="1" applyProtection="1">
      <alignment vertical="top" wrapText="1"/>
    </xf>
    <xf numFmtId="0" fontId="27" fillId="0" borderId="15" xfId="4" applyFont="1" applyBorder="1" applyAlignment="1" applyProtection="1">
      <alignment vertical="top" wrapText="1"/>
    </xf>
    <xf numFmtId="0" fontId="27" fillId="0" borderId="0" xfId="4" applyFont="1" applyBorder="1" applyAlignment="1" applyProtection="1">
      <alignment vertical="top" wrapText="1"/>
    </xf>
    <xf numFmtId="0" fontId="27" fillId="0" borderId="15" xfId="4" applyFont="1" applyFill="1" applyBorder="1" applyAlignment="1" applyProtection="1">
      <alignment vertical="top" wrapText="1"/>
    </xf>
    <xf numFmtId="0" fontId="27" fillId="4" borderId="10" xfId="4" applyFont="1" applyFill="1" applyBorder="1" applyProtection="1">
      <protection locked="0"/>
    </xf>
    <xf numFmtId="0" fontId="27" fillId="0" borderId="11" xfId="4" applyFont="1" applyFill="1" applyBorder="1" applyAlignment="1" applyProtection="1">
      <alignment vertical="top" wrapText="1"/>
    </xf>
    <xf numFmtId="0" fontId="27" fillId="0" borderId="0" xfId="4" applyFont="1" applyAlignment="1">
      <alignment horizontal="justify" vertical="top" wrapText="1"/>
    </xf>
    <xf numFmtId="0" fontId="3" fillId="0" borderId="0" xfId="4" applyFont="1" applyAlignment="1">
      <alignment horizontal="justify" vertical="top" wrapText="1"/>
    </xf>
    <xf numFmtId="164" fontId="27" fillId="4" borderId="0" xfId="4" applyNumberFormat="1" applyFont="1" applyFill="1" applyProtection="1">
      <protection locked="0"/>
    </xf>
    <xf numFmtId="0" fontId="27" fillId="0" borderId="0" xfId="0" applyFont="1" applyAlignment="1">
      <alignment horizontal="justify" vertical="top" wrapText="1"/>
    </xf>
    <xf numFmtId="177" fontId="27" fillId="0" borderId="10" xfId="4" quotePrefix="1" applyNumberFormat="1" applyFont="1" applyFill="1" applyBorder="1" applyAlignment="1" applyProtection="1">
      <alignment horizontal="center"/>
      <protection locked="0"/>
    </xf>
    <xf numFmtId="165" fontId="30" fillId="0" borderId="0" xfId="4" applyNumberFormat="1" applyFont="1"/>
    <xf numFmtId="0" fontId="30" fillId="0" borderId="0" xfId="4" quotePrefix="1" applyFont="1"/>
    <xf numFmtId="165" fontId="31" fillId="0" borderId="0" xfId="4" applyNumberFormat="1" applyFont="1"/>
    <xf numFmtId="164" fontId="7" fillId="0" borderId="0" xfId="4" applyNumberFormat="1" applyAlignment="1">
      <alignment horizontal="right"/>
    </xf>
    <xf numFmtId="165" fontId="27" fillId="0" borderId="0" xfId="4" applyNumberFormat="1" applyFont="1" applyAlignment="1">
      <alignment horizontal="right"/>
    </xf>
    <xf numFmtId="165" fontId="27" fillId="0" borderId="14" xfId="4" applyNumberFormat="1" applyFont="1" applyFill="1" applyBorder="1" applyProtection="1"/>
    <xf numFmtId="165" fontId="27" fillId="0" borderId="12" xfId="4" applyNumberFormat="1" applyFont="1" applyFill="1" applyBorder="1" applyProtection="1"/>
    <xf numFmtId="165" fontId="3" fillId="0" borderId="14" xfId="4" applyNumberFormat="1" applyFont="1" applyBorder="1" applyAlignment="1"/>
    <xf numFmtId="182" fontId="27" fillId="0" borderId="0" xfId="1" applyNumberFormat="1" applyFont="1" applyFill="1" applyBorder="1" applyAlignment="1" applyProtection="1">
      <alignment horizontal="center"/>
    </xf>
    <xf numFmtId="164" fontId="7" fillId="4" borderId="65" xfId="4" applyNumberFormat="1" applyFill="1" applyBorder="1" applyProtection="1">
      <protection locked="0"/>
    </xf>
    <xf numFmtId="164" fontId="2" fillId="0" borderId="0" xfId="4" applyNumberFormat="1" applyFont="1" applyAlignment="1">
      <alignment horizontal="left"/>
    </xf>
    <xf numFmtId="164" fontId="7" fillId="0" borderId="0" xfId="4" applyNumberFormat="1" applyAlignment="1">
      <alignment horizontal="center"/>
    </xf>
    <xf numFmtId="0" fontId="27" fillId="0" borderId="10" xfId="4" applyFont="1" applyFill="1" applyBorder="1" applyAlignment="1" applyProtection="1">
      <alignment wrapText="1"/>
    </xf>
    <xf numFmtId="177" fontId="27" fillId="0" borderId="0" xfId="4" applyNumberFormat="1" applyFont="1" applyFill="1" applyBorder="1" applyProtection="1">
      <protection locked="0"/>
    </xf>
    <xf numFmtId="0" fontId="27" fillId="0" borderId="0" xfId="0" applyFont="1" applyFill="1" applyBorder="1" applyAlignment="1">
      <alignment horizontal="justify" vertical="top" wrapText="1"/>
    </xf>
    <xf numFmtId="0" fontId="0" fillId="4" borderId="0" xfId="0" applyFill="1"/>
    <xf numFmtId="0" fontId="3" fillId="0" borderId="14" xfId="0" applyFont="1" applyBorder="1" applyAlignment="1">
      <alignment horizontal="left" vertical="top" indent="1"/>
    </xf>
    <xf numFmtId="0" fontId="2" fillId="0" borderId="66" xfId="4" applyFont="1" applyBorder="1" applyAlignment="1"/>
    <xf numFmtId="164" fontId="27" fillId="0" borderId="14" xfId="4" applyNumberFormat="1" applyFont="1" applyFill="1" applyBorder="1" applyProtection="1"/>
    <xf numFmtId="164" fontId="27" fillId="4" borderId="58" xfId="4" applyNumberFormat="1" applyFont="1" applyFill="1" applyBorder="1" applyProtection="1">
      <protection locked="0"/>
    </xf>
    <xf numFmtId="10" fontId="27" fillId="0" borderId="0" xfId="3" applyNumberFormat="1" applyFont="1" applyFill="1" applyBorder="1" applyProtection="1"/>
    <xf numFmtId="165" fontId="27" fillId="0" borderId="0" xfId="4" applyNumberFormat="1" applyFont="1" applyFill="1" applyProtection="1"/>
    <xf numFmtId="165" fontId="3" fillId="0" borderId="0" xfId="4" applyNumberFormat="1" applyFont="1" applyFill="1" applyBorder="1" applyProtection="1"/>
    <xf numFmtId="164" fontId="55" fillId="0" borderId="0" xfId="4" applyNumberFormat="1" applyFont="1"/>
    <xf numFmtId="182" fontId="27" fillId="4" borderId="0" xfId="4" applyNumberFormat="1" applyFont="1" applyFill="1" applyProtection="1">
      <protection locked="0"/>
    </xf>
    <xf numFmtId="164" fontId="27" fillId="0" borderId="0" xfId="4" applyNumberFormat="1" applyFont="1" applyFill="1" applyProtection="1"/>
    <xf numFmtId="165" fontId="7" fillId="0" borderId="12" xfId="4" applyNumberFormat="1" applyFill="1" applyBorder="1" applyProtection="1">
      <protection locked="0"/>
    </xf>
    <xf numFmtId="168" fontId="0" fillId="0" borderId="0" xfId="1" applyNumberFormat="1" applyFont="1"/>
    <xf numFmtId="168" fontId="0" fillId="0" borderId="0" xfId="0" applyNumberFormat="1"/>
    <xf numFmtId="43" fontId="0" fillId="0" borderId="0" xfId="0" applyNumberFormat="1"/>
    <xf numFmtId="194" fontId="0" fillId="0" borderId="0" xfId="0" applyNumberFormat="1"/>
    <xf numFmtId="177" fontId="0" fillId="0" borderId="0" xfId="0" applyNumberFormat="1"/>
    <xf numFmtId="164" fontId="0" fillId="0" borderId="0" xfId="0" applyNumberFormat="1"/>
    <xf numFmtId="168" fontId="2" fillId="0" borderId="14" xfId="1" applyNumberFormat="1" applyFont="1" applyBorder="1"/>
    <xf numFmtId="177" fontId="2" fillId="0" borderId="14" xfId="0" applyNumberFormat="1" applyFont="1" applyBorder="1"/>
    <xf numFmtId="166" fontId="0" fillId="0" borderId="14" xfId="0" applyNumberFormat="1" applyBorder="1"/>
    <xf numFmtId="164" fontId="28" fillId="0" borderId="15" xfId="4" applyNumberFormat="1" applyFont="1" applyFill="1" applyBorder="1" applyAlignment="1" applyProtection="1">
      <alignment horizontal="center" vertical="top" wrapText="1"/>
      <protection locked="0"/>
    </xf>
    <xf numFmtId="164" fontId="28" fillId="0" borderId="10" xfId="4" applyNumberFormat="1" applyFont="1" applyFill="1" applyBorder="1" applyAlignment="1" applyProtection="1">
      <alignment horizontal="center" vertical="top" wrapText="1"/>
      <protection locked="0"/>
    </xf>
    <xf numFmtId="164" fontId="28" fillId="0" borderId="13" xfId="4" applyNumberFormat="1" applyFont="1" applyFill="1" applyBorder="1" applyAlignment="1" applyProtection="1">
      <alignment horizontal="center" vertical="top" wrapText="1"/>
      <protection locked="0"/>
    </xf>
    <xf numFmtId="164" fontId="28" fillId="0" borderId="10" xfId="4" applyNumberFormat="1" applyFont="1" applyFill="1" applyBorder="1" applyAlignment="1" applyProtection="1">
      <alignment horizontal="center" vertical="center" wrapText="1"/>
      <protection locked="0"/>
    </xf>
    <xf numFmtId="164" fontId="28" fillId="0" borderId="0" xfId="4" applyNumberFormat="1" applyFont="1" applyFill="1" applyBorder="1" applyAlignment="1" applyProtection="1">
      <alignment horizontal="center" vertical="top" wrapText="1"/>
      <protection locked="0"/>
    </xf>
    <xf numFmtId="0" fontId="56" fillId="0" borderId="0" xfId="0" applyFont="1"/>
    <xf numFmtId="0" fontId="27" fillId="0" borderId="11" xfId="4" applyFont="1" applyFill="1" applyBorder="1" applyAlignment="1" applyProtection="1">
      <alignment horizontal="right"/>
    </xf>
    <xf numFmtId="0" fontId="3" fillId="0" borderId="0" xfId="0" applyFont="1" applyAlignment="1">
      <alignment horizontal="left"/>
    </xf>
    <xf numFmtId="0" fontId="27" fillId="0" borderId="0" xfId="4" applyFont="1" applyAlignment="1" applyProtection="1">
      <alignment horizontal="right"/>
    </xf>
    <xf numFmtId="14" fontId="27" fillId="4" borderId="10" xfId="4" applyNumberFormat="1" applyFont="1" applyFill="1" applyBorder="1" applyAlignment="1" applyProtection="1">
      <alignment horizontal="right"/>
      <protection locked="0"/>
    </xf>
    <xf numFmtId="0" fontId="27" fillId="0" borderId="0" xfId="0" applyFont="1" applyFill="1"/>
    <xf numFmtId="14" fontId="56" fillId="0" borderId="0" xfId="0" applyNumberFormat="1" applyFont="1" applyFill="1"/>
    <xf numFmtId="0" fontId="56" fillId="0" borderId="0" xfId="0" applyFont="1" applyAlignment="1">
      <alignment horizontal="right"/>
    </xf>
    <xf numFmtId="164" fontId="57" fillId="0" borderId="0" xfId="4" applyNumberFormat="1" applyFont="1"/>
    <xf numFmtId="166" fontId="0" fillId="4" borderId="0" xfId="2" applyNumberFormat="1" applyFont="1" applyFill="1"/>
    <xf numFmtId="168" fontId="0" fillId="4" borderId="0" xfId="1" applyNumberFormat="1" applyFont="1" applyFill="1"/>
    <xf numFmtId="41" fontId="27" fillId="4" borderId="58" xfId="4" applyNumberFormat="1" applyFont="1" applyFill="1" applyBorder="1" applyProtection="1">
      <protection locked="0"/>
    </xf>
    <xf numFmtId="195" fontId="27" fillId="4" borderId="58" xfId="4" applyNumberFormat="1" applyFont="1" applyFill="1" applyBorder="1" applyProtection="1">
      <protection locked="0"/>
    </xf>
    <xf numFmtId="0" fontId="3" fillId="0" borderId="0" xfId="4" applyFont="1" applyAlignment="1"/>
    <xf numFmtId="49" fontId="7" fillId="0" borderId="0" xfId="4" applyNumberFormat="1"/>
    <xf numFmtId="165" fontId="27" fillId="4" borderId="0" xfId="4" applyNumberFormat="1" applyFont="1" applyFill="1" applyBorder="1" applyAlignment="1" applyProtection="1">
      <alignment horizontal="center"/>
      <protection locked="0"/>
    </xf>
    <xf numFmtId="164" fontId="31" fillId="0" borderId="0" xfId="4" quotePrefix="1" applyNumberFormat="1" applyFont="1" applyProtection="1"/>
    <xf numFmtId="165" fontId="27" fillId="0" borderId="0" xfId="4" quotePrefix="1" applyNumberFormat="1" applyFont="1"/>
    <xf numFmtId="0" fontId="59" fillId="0" borderId="0" xfId="4" applyFont="1"/>
    <xf numFmtId="0" fontId="60" fillId="0" borderId="0" xfId="71" applyFont="1" applyAlignment="1" applyProtection="1">
      <alignment horizontal="left"/>
    </xf>
    <xf numFmtId="0" fontId="60" fillId="0" borderId="0" xfId="0" applyFont="1" applyAlignment="1">
      <alignment horizontal="left"/>
    </xf>
    <xf numFmtId="0" fontId="3" fillId="0" borderId="0" xfId="0" applyFont="1"/>
    <xf numFmtId="0" fontId="3" fillId="0" borderId="0" xfId="0" applyFont="1" applyFill="1"/>
    <xf numFmtId="0" fontId="0" fillId="0" borderId="0" xfId="0" applyFill="1"/>
    <xf numFmtId="0" fontId="60" fillId="0" borderId="0" xfId="71" applyFont="1" applyFill="1" applyAlignment="1" applyProtection="1">
      <alignment horizontal="left"/>
    </xf>
    <xf numFmtId="0" fontId="3" fillId="0" borderId="17" xfId="0" applyFont="1" applyFill="1" applyBorder="1"/>
    <xf numFmtId="0" fontId="61" fillId="0" borderId="0" xfId="4" applyFont="1"/>
    <xf numFmtId="164" fontId="62" fillId="0" borderId="0" xfId="4" applyNumberFormat="1" applyFont="1" applyFill="1"/>
    <xf numFmtId="164" fontId="62" fillId="0" borderId="0" xfId="4" applyNumberFormat="1" applyFont="1" applyFill="1" applyAlignment="1">
      <alignment horizontal="left"/>
    </xf>
    <xf numFmtId="0" fontId="56" fillId="0" borderId="0" xfId="0" applyFont="1" applyAlignment="1">
      <alignment horizontal="center"/>
    </xf>
    <xf numFmtId="0" fontId="3" fillId="0" borderId="14" xfId="0" applyFont="1" applyBorder="1"/>
    <xf numFmtId="0" fontId="0" fillId="0" borderId="14" xfId="0" applyBorder="1"/>
    <xf numFmtId="41" fontId="27" fillId="4" borderId="10" xfId="4" applyNumberFormat="1" applyFont="1" applyFill="1" applyBorder="1" applyAlignment="1" applyProtection="1">
      <alignment horizontal="right" vertical="top" wrapText="1"/>
      <protection locked="0"/>
    </xf>
    <xf numFmtId="41" fontId="27" fillId="0" borderId="0" xfId="0" applyNumberFormat="1" applyFont="1" applyFill="1"/>
    <xf numFmtId="0" fontId="27" fillId="0" borderId="0" xfId="0" applyFont="1" applyAlignment="1">
      <alignment horizontal="right"/>
    </xf>
    <xf numFmtId="0" fontId="27" fillId="4" borderId="0" xfId="0" applyFont="1" applyFill="1" applyAlignment="1" applyProtection="1">
      <alignment horizontal="center"/>
      <protection locked="0"/>
    </xf>
    <xf numFmtId="0" fontId="30" fillId="4" borderId="0" xfId="4" applyFont="1" applyFill="1" applyProtection="1"/>
    <xf numFmtId="183" fontId="27" fillId="0" borderId="0" xfId="4" applyNumberFormat="1" applyFont="1" applyAlignment="1">
      <alignment horizontal="center"/>
    </xf>
    <xf numFmtId="181" fontId="27" fillId="0" borderId="14" xfId="4" applyNumberFormat="1" applyFont="1" applyBorder="1" applyAlignment="1">
      <alignment horizontal="center"/>
    </xf>
    <xf numFmtId="165" fontId="27" fillId="4" borderId="10" xfId="4" applyNumberFormat="1" applyFont="1" applyFill="1" applyBorder="1" applyAlignment="1" applyProtection="1">
      <alignment horizontal="left"/>
      <protection locked="0"/>
    </xf>
    <xf numFmtId="164" fontId="27" fillId="4" borderId="10" xfId="4" applyNumberFormat="1" applyFont="1" applyFill="1" applyBorder="1" applyProtection="1">
      <protection locked="0"/>
    </xf>
    <xf numFmtId="181" fontId="27" fillId="4" borderId="13" xfId="4" applyNumberFormat="1" applyFont="1" applyFill="1" applyBorder="1" applyAlignment="1" applyProtection="1">
      <alignment horizontal="center"/>
      <protection locked="0"/>
    </xf>
    <xf numFmtId="181" fontId="27" fillId="4" borderId="10" xfId="4" applyNumberFormat="1" applyFont="1" applyFill="1" applyBorder="1" applyAlignment="1" applyProtection="1">
      <alignment horizontal="center"/>
      <protection locked="0"/>
    </xf>
    <xf numFmtId="181" fontId="27" fillId="4" borderId="11" xfId="4" applyNumberFormat="1" applyFont="1" applyFill="1" applyBorder="1" applyAlignment="1" applyProtection="1">
      <alignment horizontal="center"/>
      <protection locked="0"/>
    </xf>
    <xf numFmtId="181" fontId="3" fillId="0" borderId="14" xfId="4" applyNumberFormat="1" applyFont="1" applyBorder="1" applyAlignment="1" applyProtection="1">
      <alignment horizontal="center"/>
    </xf>
    <xf numFmtId="181" fontId="28" fillId="4" borderId="15" xfId="4" applyNumberFormat="1" applyFont="1" applyFill="1" applyBorder="1" applyAlignment="1" applyProtection="1">
      <alignment horizontal="center" vertical="top" wrapText="1"/>
      <protection locked="0"/>
    </xf>
    <xf numFmtId="181" fontId="28" fillId="4" borderId="10" xfId="4" applyNumberFormat="1" applyFont="1" applyFill="1" applyBorder="1" applyAlignment="1" applyProtection="1">
      <alignment horizontal="center" vertical="top" wrapText="1"/>
      <protection locked="0"/>
    </xf>
    <xf numFmtId="181" fontId="28" fillId="4" borderId="13" xfId="4" applyNumberFormat="1" applyFont="1" applyFill="1" applyBorder="1" applyAlignment="1" applyProtection="1">
      <alignment horizontal="center" vertical="top" wrapText="1"/>
      <protection locked="0"/>
    </xf>
    <xf numFmtId="181" fontId="28" fillId="4" borderId="10" xfId="4" applyNumberFormat="1" applyFont="1" applyFill="1" applyBorder="1" applyAlignment="1" applyProtection="1">
      <alignment horizontal="center" vertical="center" wrapText="1"/>
      <protection locked="0"/>
    </xf>
    <xf numFmtId="181" fontId="3" fillId="0" borderId="16" xfId="4" applyNumberFormat="1" applyFont="1" applyBorder="1" applyAlignment="1" applyProtection="1">
      <alignment horizontal="center"/>
    </xf>
    <xf numFmtId="164" fontId="27" fillId="4" borderId="10" xfId="4" applyNumberFormat="1" applyFont="1" applyFill="1" applyBorder="1" applyAlignment="1" applyProtection="1">
      <alignment horizontal="center"/>
      <protection locked="0"/>
    </xf>
    <xf numFmtId="196" fontId="27" fillId="0" borderId="10" xfId="4" applyNumberFormat="1" applyFont="1" applyFill="1" applyBorder="1" applyAlignment="1" applyProtection="1">
      <alignment horizontal="right" indent="1"/>
    </xf>
    <xf numFmtId="0" fontId="27" fillId="0" borderId="0" xfId="4" quotePrefix="1" applyFont="1" applyFill="1" applyBorder="1" applyAlignment="1" applyProtection="1">
      <alignment horizontal="right"/>
    </xf>
    <xf numFmtId="197" fontId="27" fillId="0" borderId="0" xfId="4" applyNumberFormat="1" applyFont="1" applyFill="1" applyBorder="1" applyAlignment="1" applyProtection="1">
      <alignment horizontal="center"/>
    </xf>
    <xf numFmtId="0" fontId="1" fillId="0" borderId="0" xfId="72"/>
    <xf numFmtId="0" fontId="65" fillId="0" borderId="0" xfId="72" applyFont="1" applyAlignment="1">
      <alignment horizontal="center" vertical="center"/>
    </xf>
    <xf numFmtId="0" fontId="66" fillId="0" borderId="67" xfId="72" applyFont="1" applyBorder="1" applyAlignment="1">
      <alignment horizontal="center" vertical="center" wrapText="1"/>
    </xf>
    <xf numFmtId="0" fontId="66" fillId="0" borderId="68" xfId="72" applyFont="1" applyBorder="1" applyAlignment="1">
      <alignment horizontal="center" vertical="center" wrapText="1"/>
    </xf>
    <xf numFmtId="0" fontId="66" fillId="0" borderId="72" xfId="72" applyFont="1" applyBorder="1" applyAlignment="1">
      <alignment horizontal="center" vertical="center" wrapText="1"/>
    </xf>
    <xf numFmtId="0" fontId="66" fillId="0" borderId="73" xfId="72" applyFont="1" applyBorder="1" applyAlignment="1">
      <alignment horizontal="center" vertical="center" wrapText="1"/>
    </xf>
    <xf numFmtId="0" fontId="66" fillId="0" borderId="77" xfId="72" applyFont="1" applyBorder="1" applyAlignment="1">
      <alignment horizontal="center" vertical="center" wrapText="1"/>
    </xf>
    <xf numFmtId="0" fontId="66" fillId="0" borderId="78" xfId="72" applyFont="1" applyBorder="1" applyAlignment="1">
      <alignment horizontal="center" vertical="center" wrapText="1"/>
    </xf>
    <xf numFmtId="0" fontId="66" fillId="0" borderId="72" xfId="72" applyFont="1" applyBorder="1" applyAlignment="1">
      <alignment vertical="center" wrapText="1"/>
    </xf>
    <xf numFmtId="0" fontId="1" fillId="0" borderId="72" xfId="72" applyBorder="1" applyAlignment="1">
      <alignment vertical="top" wrapText="1"/>
    </xf>
    <xf numFmtId="0" fontId="1" fillId="0" borderId="77" xfId="72" applyBorder="1" applyAlignment="1">
      <alignment vertical="top" wrapText="1"/>
    </xf>
    <xf numFmtId="0" fontId="66" fillId="3" borderId="76" xfId="72" applyFont="1" applyFill="1" applyBorder="1" applyAlignment="1">
      <alignment horizontal="center" vertical="center" wrapText="1"/>
    </xf>
    <xf numFmtId="172" fontId="65" fillId="0" borderId="0" xfId="72" applyNumberFormat="1" applyFont="1" applyAlignment="1">
      <alignment horizontal="center"/>
    </xf>
    <xf numFmtId="198" fontId="65" fillId="0" borderId="0" xfId="72" applyNumberFormat="1" applyFont="1" applyAlignment="1">
      <alignment horizontal="center"/>
    </xf>
    <xf numFmtId="198" fontId="64" fillId="0" borderId="0" xfId="72" applyNumberFormat="1" applyFont="1" applyAlignment="1">
      <alignment horizontal="center"/>
    </xf>
    <xf numFmtId="9" fontId="1" fillId="0" borderId="0" xfId="3" applyFont="1" applyAlignment="1">
      <alignment horizontal="center"/>
    </xf>
    <xf numFmtId="171" fontId="66" fillId="4" borderId="79" xfId="72" applyNumberFormat="1" applyFont="1" applyFill="1" applyBorder="1" applyAlignment="1" applyProtection="1">
      <alignment vertical="center" wrapText="1"/>
      <protection locked="0"/>
    </xf>
    <xf numFmtId="181" fontId="66" fillId="4" borderId="79" xfId="72" applyNumberFormat="1" applyFont="1" applyFill="1" applyBorder="1" applyAlignment="1" applyProtection="1">
      <alignment vertical="center" wrapText="1"/>
      <protection locked="0"/>
    </xf>
    <xf numFmtId="181" fontId="66" fillId="4" borderId="76" xfId="72" applyNumberFormat="1" applyFont="1" applyFill="1" applyBorder="1" applyAlignment="1" applyProtection="1">
      <alignment vertical="center" wrapText="1"/>
      <protection locked="0"/>
    </xf>
    <xf numFmtId="181" fontId="66" fillId="3" borderId="76" xfId="72" applyNumberFormat="1" applyFont="1" applyFill="1" applyBorder="1" applyAlignment="1">
      <alignment horizontal="center" vertical="center" wrapText="1"/>
    </xf>
    <xf numFmtId="171" fontId="66" fillId="4" borderId="80" xfId="72" applyNumberFormat="1" applyFont="1" applyFill="1" applyBorder="1" applyAlignment="1" applyProtection="1">
      <alignment vertical="center" wrapText="1"/>
      <protection locked="0"/>
    </xf>
    <xf numFmtId="181" fontId="66" fillId="4" borderId="80" xfId="72" applyNumberFormat="1" applyFont="1" applyFill="1" applyBorder="1" applyAlignment="1" applyProtection="1">
      <alignment vertical="center" wrapText="1"/>
      <protection locked="0"/>
    </xf>
    <xf numFmtId="0" fontId="68" fillId="0" borderId="0" xfId="72" applyFont="1" applyAlignment="1">
      <alignment horizontal="right" vertical="center"/>
    </xf>
    <xf numFmtId="0" fontId="67" fillId="0" borderId="0" xfId="72" applyFont="1" applyAlignment="1">
      <alignment horizontal="right" vertical="center"/>
    </xf>
    <xf numFmtId="9" fontId="66" fillId="0" borderId="79" xfId="72" applyNumberFormat="1" applyFont="1" applyBorder="1" applyAlignment="1">
      <alignment horizontal="center" vertical="center" wrapText="1"/>
    </xf>
    <xf numFmtId="9" fontId="66" fillId="0" borderId="80" xfId="72" applyNumberFormat="1" applyFont="1" applyFill="1" applyBorder="1" applyAlignment="1">
      <alignment horizontal="center" vertical="center" wrapText="1"/>
    </xf>
    <xf numFmtId="0" fontId="69" fillId="0" borderId="0" xfId="71" applyFont="1" applyAlignment="1" applyProtection="1">
      <alignment horizontal="left"/>
    </xf>
    <xf numFmtId="165" fontId="27" fillId="0" borderId="0" xfId="4" applyNumberFormat="1" applyFont="1" applyFill="1" applyBorder="1" applyProtection="1"/>
    <xf numFmtId="165" fontId="27" fillId="0" borderId="16" xfId="4" applyNumberFormat="1" applyFont="1" applyFill="1" applyBorder="1" applyProtection="1">
      <protection locked="0"/>
    </xf>
    <xf numFmtId="165" fontId="3" fillId="4" borderId="0" xfId="4" applyNumberFormat="1" applyFont="1" applyFill="1" applyProtection="1">
      <protection locked="0"/>
    </xf>
    <xf numFmtId="164" fontId="27" fillId="0" borderId="0" xfId="1" applyNumberFormat="1" applyFont="1" applyFill="1" applyBorder="1" applyAlignment="1" applyProtection="1">
      <alignment horizontal="right"/>
      <protection locked="0"/>
    </xf>
    <xf numFmtId="164" fontId="27" fillId="0" borderId="0" xfId="1" applyNumberFormat="1" applyFont="1" applyFill="1" applyBorder="1" applyAlignment="1" applyProtection="1">
      <alignment horizontal="right"/>
    </xf>
    <xf numFmtId="165" fontId="27" fillId="4" borderId="0" xfId="4" applyNumberFormat="1" applyFont="1" applyFill="1" applyAlignment="1" applyProtection="1">
      <alignment horizontal="right"/>
      <protection locked="0"/>
    </xf>
    <xf numFmtId="9" fontId="7" fillId="0" borderId="0" xfId="3" applyAlignment="1">
      <alignment horizontal="right"/>
    </xf>
    <xf numFmtId="164" fontId="30" fillId="0" borderId="0" xfId="4" applyNumberFormat="1" applyFont="1" applyAlignment="1">
      <alignment horizontal="left"/>
    </xf>
    <xf numFmtId="164" fontId="7" fillId="4" borderId="0" xfId="4" applyNumberFormat="1" applyFill="1" applyAlignment="1">
      <alignment horizontal="center"/>
    </xf>
    <xf numFmtId="164" fontId="31" fillId="0" borderId="0" xfId="4" applyNumberFormat="1" applyFont="1" applyFill="1" applyBorder="1" applyAlignment="1">
      <alignment horizontal="right"/>
    </xf>
    <xf numFmtId="0" fontId="27" fillId="0" borderId="10" xfId="4" applyFont="1" applyBorder="1"/>
    <xf numFmtId="14" fontId="56" fillId="4" borderId="10" xfId="4" applyNumberFormat="1" applyFont="1" applyFill="1" applyBorder="1" applyAlignment="1" applyProtection="1">
      <alignment horizontal="center"/>
    </xf>
    <xf numFmtId="164" fontId="56" fillId="4" borderId="10" xfId="4" applyNumberFormat="1" applyFont="1" applyFill="1" applyBorder="1" applyProtection="1"/>
    <xf numFmtId="164" fontId="2" fillId="30" borderId="0" xfId="4" applyNumberFormat="1" applyFont="1" applyFill="1"/>
    <xf numFmtId="164" fontId="7" fillId="30" borderId="0" xfId="4" applyNumberFormat="1" applyFill="1"/>
    <xf numFmtId="0" fontId="56" fillId="0" borderId="0" xfId="0" applyFont="1" applyAlignment="1">
      <alignment horizontal="center"/>
    </xf>
    <xf numFmtId="0" fontId="63" fillId="0" borderId="0" xfId="0" applyFont="1" applyAlignment="1">
      <alignment horizontal="center"/>
    </xf>
    <xf numFmtId="0" fontId="27" fillId="4" borderId="10" xfId="4" applyFont="1" applyFill="1" applyBorder="1" applyProtection="1">
      <protection locked="0"/>
    </xf>
    <xf numFmtId="0" fontId="27" fillId="0" borderId="10" xfId="4" applyFont="1" applyFill="1" applyBorder="1" applyAlignment="1" applyProtection="1">
      <alignment vertical="top" wrapText="1"/>
    </xf>
    <xf numFmtId="0" fontId="27" fillId="0" borderId="11" xfId="4" applyFont="1" applyFill="1" applyBorder="1" applyAlignment="1" applyProtection="1">
      <alignment vertical="top" wrapText="1"/>
    </xf>
    <xf numFmtId="14" fontId="27" fillId="4" borderId="10" xfId="4" applyNumberFormat="1" applyFont="1" applyFill="1" applyBorder="1" applyProtection="1">
      <protection locked="0"/>
    </xf>
    <xf numFmtId="0" fontId="27" fillId="0" borderId="0" xfId="4" applyFont="1" applyBorder="1" applyAlignment="1" applyProtection="1">
      <alignment vertical="top" wrapText="1"/>
    </xf>
    <xf numFmtId="0" fontId="27" fillId="0" borderId="15" xfId="4" applyFont="1" applyFill="1" applyBorder="1" applyAlignment="1" applyProtection="1">
      <alignment vertical="top" wrapText="1"/>
    </xf>
    <xf numFmtId="0" fontId="27" fillId="4" borderId="10" xfId="4" applyFont="1" applyFill="1" applyBorder="1" applyAlignment="1" applyProtection="1">
      <alignment horizontal="left"/>
      <protection locked="0"/>
    </xf>
    <xf numFmtId="49" fontId="27" fillId="4" borderId="10" xfId="4" applyNumberFormat="1" applyFont="1" applyFill="1" applyBorder="1" applyAlignment="1" applyProtection="1">
      <alignment horizontal="left"/>
      <protection locked="0"/>
    </xf>
    <xf numFmtId="0" fontId="27" fillId="0" borderId="10" xfId="4" applyFont="1" applyFill="1" applyBorder="1" applyAlignment="1" applyProtection="1">
      <alignment horizontal="left" wrapText="1"/>
    </xf>
    <xf numFmtId="164" fontId="27" fillId="0" borderId="10" xfId="4" quotePrefix="1" applyNumberFormat="1" applyFont="1" applyFill="1" applyBorder="1" applyAlignment="1" applyProtection="1">
      <alignment horizontal="left" wrapText="1"/>
    </xf>
    <xf numFmtId="164" fontId="27" fillId="0" borderId="10" xfId="4" quotePrefix="1" applyNumberFormat="1" applyFont="1" applyFill="1" applyBorder="1" applyAlignment="1" applyProtection="1">
      <alignment horizontal="left"/>
    </xf>
    <xf numFmtId="0" fontId="27" fillId="0" borderId="15" xfId="4" applyFont="1" applyBorder="1" applyAlignment="1" applyProtection="1">
      <alignment vertical="top" wrapText="1"/>
    </xf>
    <xf numFmtId="49" fontId="27" fillId="4" borderId="11" xfId="4" quotePrefix="1" applyNumberFormat="1" applyFont="1" applyFill="1" applyBorder="1" applyAlignment="1" applyProtection="1">
      <alignment horizontal="center"/>
      <protection locked="0"/>
    </xf>
    <xf numFmtId="49" fontId="27" fillId="4" borderId="11" xfId="4" applyNumberFormat="1" applyFont="1" applyFill="1" applyBorder="1" applyAlignment="1" applyProtection="1">
      <alignment horizontal="center"/>
      <protection locked="0"/>
    </xf>
    <xf numFmtId="0" fontId="35" fillId="0" borderId="19" xfId="45" applyFont="1" applyFill="1" applyBorder="1" applyAlignment="1" applyProtection="1">
      <alignment horizontal="center" vertical="center" wrapText="1"/>
      <protection locked="0"/>
    </xf>
    <xf numFmtId="0" fontId="35" fillId="0" borderId="25" xfId="45" applyFont="1" applyFill="1" applyBorder="1" applyAlignment="1" applyProtection="1">
      <alignment horizontal="center" vertical="center" wrapText="1"/>
      <protection locked="0"/>
    </xf>
    <xf numFmtId="0" fontId="35" fillId="0" borderId="20" xfId="45" applyFont="1" applyFill="1" applyBorder="1" applyAlignment="1" applyProtection="1">
      <alignment horizontal="center" vertical="center" wrapText="1"/>
      <protection locked="0"/>
    </xf>
    <xf numFmtId="0" fontId="35" fillId="0" borderId="21" xfId="45" applyFont="1" applyFill="1" applyBorder="1" applyAlignment="1" applyProtection="1">
      <alignment horizontal="center" vertical="center" wrapText="1"/>
      <protection locked="0"/>
    </xf>
    <xf numFmtId="0" fontId="35" fillId="0" borderId="22" xfId="45" applyFont="1" applyFill="1" applyBorder="1" applyAlignment="1" applyProtection="1">
      <alignment horizontal="center" vertical="center" wrapText="1"/>
      <protection locked="0"/>
    </xf>
    <xf numFmtId="0" fontId="22" fillId="4" borderId="15" xfId="61" applyFill="1" applyBorder="1" applyProtection="1">
      <protection locked="0"/>
    </xf>
    <xf numFmtId="0" fontId="22" fillId="4" borderId="10" xfId="61" applyFill="1" applyBorder="1" applyProtection="1">
      <protection locked="0"/>
    </xf>
    <xf numFmtId="0" fontId="22" fillId="4" borderId="11" xfId="61" applyFill="1" applyBorder="1" applyProtection="1">
      <protection locked="0"/>
    </xf>
    <xf numFmtId="0" fontId="35" fillId="0" borderId="23" xfId="45" applyFont="1" applyFill="1" applyBorder="1" applyAlignment="1" applyProtection="1">
      <alignment horizontal="center" vertical="center" wrapText="1"/>
      <protection locked="0"/>
    </xf>
    <xf numFmtId="0" fontId="35" fillId="0" borderId="30" xfId="45" applyFont="1" applyFill="1" applyBorder="1" applyAlignment="1" applyProtection="1">
      <alignment horizontal="center" vertical="center" wrapText="1"/>
      <protection locked="0"/>
    </xf>
    <xf numFmtId="0" fontId="36" fillId="0" borderId="24" xfId="4" applyFont="1" applyFill="1" applyBorder="1" applyAlignment="1" applyProtection="1">
      <alignment horizontal="center" vertical="center" wrapText="1"/>
      <protection locked="0"/>
    </xf>
    <xf numFmtId="0" fontId="36" fillId="0" borderId="31" xfId="4" applyFont="1" applyFill="1" applyBorder="1" applyAlignment="1" applyProtection="1">
      <alignment horizontal="center" vertical="center" wrapText="1"/>
      <protection locked="0"/>
    </xf>
    <xf numFmtId="0" fontId="27" fillId="0" borderId="10" xfId="4" applyFont="1" applyFill="1" applyBorder="1" applyAlignment="1">
      <alignment horizontal="justify" vertical="top" wrapText="1"/>
    </xf>
    <xf numFmtId="0" fontId="27" fillId="4" borderId="10" xfId="4" applyFont="1" applyFill="1" applyBorder="1" applyAlignment="1" applyProtection="1">
      <alignment horizontal="justify" vertical="top" wrapText="1"/>
      <protection locked="0"/>
    </xf>
    <xf numFmtId="0" fontId="7" fillId="4" borderId="10" xfId="4" applyFont="1" applyFill="1" applyBorder="1" applyProtection="1">
      <protection locked="0"/>
    </xf>
    <xf numFmtId="0" fontId="7" fillId="4" borderId="10" xfId="4" applyFill="1" applyBorder="1" applyProtection="1">
      <protection locked="0"/>
    </xf>
    <xf numFmtId="0" fontId="3" fillId="0" borderId="0" xfId="4" applyFont="1" applyFill="1" applyAlignment="1">
      <alignment horizontal="justify"/>
    </xf>
    <xf numFmtId="0" fontId="27" fillId="0" borderId="0" xfId="4" applyFont="1" applyAlignment="1">
      <alignment horizontal="justify"/>
    </xf>
    <xf numFmtId="0" fontId="27" fillId="0" borderId="0" xfId="4" applyFont="1" applyFill="1" applyAlignment="1">
      <alignment horizontal="justify"/>
    </xf>
    <xf numFmtId="0" fontId="28" fillId="4" borderId="0" xfId="4" applyFont="1" applyFill="1" applyBorder="1" applyAlignment="1" applyProtection="1">
      <alignment horizontal="center" vertical="top" wrapText="1"/>
      <protection locked="0"/>
    </xf>
    <xf numFmtId="0" fontId="27" fillId="0" borderId="0" xfId="4" applyFont="1" applyAlignment="1">
      <alignment vertical="top" wrapText="1"/>
    </xf>
    <xf numFmtId="14" fontId="28" fillId="4" borderId="0" xfId="4" applyNumberFormat="1" applyFont="1" applyFill="1" applyBorder="1" applyAlignment="1" applyProtection="1">
      <alignment horizontal="center" vertical="top" wrapText="1"/>
      <protection locked="0"/>
    </xf>
    <xf numFmtId="0" fontId="3" fillId="0" borderId="0" xfId="4" applyFont="1" applyAlignment="1">
      <alignment horizontal="center" vertical="center" wrapText="1"/>
    </xf>
    <xf numFmtId="0" fontId="27" fillId="4" borderId="10" xfId="4" applyFont="1" applyFill="1" applyBorder="1" applyAlignment="1">
      <alignment horizontal="justify" vertical="top" wrapText="1"/>
    </xf>
    <xf numFmtId="0" fontId="53" fillId="29" borderId="0" xfId="4" applyFont="1" applyFill="1" applyAlignment="1" applyProtection="1">
      <alignment horizontal="justify"/>
    </xf>
    <xf numFmtId="0" fontId="43" fillId="0" borderId="0" xfId="4" applyFont="1" applyAlignment="1">
      <alignment wrapText="1"/>
    </xf>
    <xf numFmtId="0" fontId="27" fillId="0" borderId="0" xfId="4" applyFont="1" applyFill="1" applyBorder="1" applyAlignment="1">
      <alignment wrapText="1"/>
    </xf>
    <xf numFmtId="0" fontId="27" fillId="0" borderId="0" xfId="4" quotePrefix="1" applyFont="1" applyFill="1" applyBorder="1" applyAlignment="1">
      <alignment wrapText="1"/>
    </xf>
    <xf numFmtId="0" fontId="3" fillId="0" borderId="17" xfId="4" applyFont="1" applyBorder="1" applyAlignment="1">
      <alignment horizontal="justify" vertical="top" wrapText="1"/>
    </xf>
    <xf numFmtId="0" fontId="3" fillId="0" borderId="14" xfId="4" applyFont="1" applyBorder="1" applyAlignment="1">
      <alignment horizontal="justify" vertical="top"/>
    </xf>
    <xf numFmtId="0" fontId="3" fillId="0" borderId="14" xfId="4" applyFont="1" applyBorder="1" applyAlignment="1">
      <alignment horizontal="justify" vertical="top" wrapText="1"/>
    </xf>
    <xf numFmtId="0" fontId="27" fillId="0" borderId="0" xfId="4" applyFont="1" applyAlignment="1">
      <alignment horizontal="justify" vertical="top" wrapText="1"/>
    </xf>
    <xf numFmtId="0" fontId="3" fillId="0" borderId="12" xfId="4" applyFont="1" applyBorder="1" applyAlignment="1">
      <alignment horizontal="justify" vertical="top" wrapText="1"/>
    </xf>
    <xf numFmtId="0" fontId="43" fillId="0" borderId="0" xfId="4" applyFont="1" applyBorder="1" applyAlignment="1">
      <alignment wrapText="1"/>
    </xf>
    <xf numFmtId="0" fontId="43" fillId="0" borderId="0" xfId="4" applyFont="1" applyBorder="1" applyAlignment="1"/>
    <xf numFmtId="164" fontId="27" fillId="4" borderId="10" xfId="4" applyNumberFormat="1" applyFont="1" applyFill="1" applyBorder="1" applyProtection="1">
      <protection locked="0"/>
    </xf>
    <xf numFmtId="165" fontId="27" fillId="4" borderId="10" xfId="4" applyNumberFormat="1" applyFont="1" applyFill="1" applyBorder="1" applyAlignment="1"/>
    <xf numFmtId="164" fontId="3" fillId="4" borderId="10" xfId="4" applyNumberFormat="1" applyFont="1" applyFill="1" applyBorder="1"/>
    <xf numFmtId="164" fontId="27" fillId="0" borderId="15" xfId="4" applyNumberFormat="1" applyFont="1" applyFill="1" applyBorder="1"/>
    <xf numFmtId="164" fontId="27" fillId="0" borderId="10" xfId="4" applyNumberFormat="1" applyFont="1" applyFill="1" applyBorder="1"/>
    <xf numFmtId="164" fontId="31" fillId="0" borderId="0" xfId="4" quotePrefix="1" applyNumberFormat="1" applyFont="1" applyFill="1" applyBorder="1" applyAlignment="1">
      <alignment horizontal="right"/>
    </xf>
    <xf numFmtId="165" fontId="31" fillId="0" borderId="0" xfId="4" quotePrefix="1" applyNumberFormat="1" applyFont="1" applyFill="1" applyBorder="1" applyAlignment="1">
      <alignment horizontal="left"/>
    </xf>
    <xf numFmtId="165" fontId="31" fillId="0" borderId="0" xfId="4" applyNumberFormat="1" applyFont="1" applyFill="1" applyBorder="1" applyAlignment="1">
      <alignment horizontal="left"/>
    </xf>
    <xf numFmtId="164" fontId="3" fillId="0" borderId="0" xfId="4" applyNumberFormat="1" applyFont="1" applyBorder="1" applyAlignment="1">
      <alignment horizontal="center"/>
    </xf>
    <xf numFmtId="164" fontId="27" fillId="4" borderId="14" xfId="4" applyNumberFormat="1" applyFont="1" applyFill="1" applyBorder="1" applyProtection="1">
      <protection locked="0"/>
    </xf>
    <xf numFmtId="164" fontId="27" fillId="4" borderId="0" xfId="4" applyNumberFormat="1" applyFont="1" applyFill="1" applyProtection="1">
      <protection locked="0"/>
    </xf>
    <xf numFmtId="164" fontId="27" fillId="4" borderId="13" xfId="4" applyNumberFormat="1" applyFont="1" applyFill="1" applyBorder="1" applyProtection="1">
      <protection locked="0"/>
    </xf>
    <xf numFmtId="0" fontId="27" fillId="4" borderId="10" xfId="4" applyFont="1" applyFill="1" applyBorder="1" applyAlignment="1">
      <alignment horizontal="left" vertical="top" wrapText="1"/>
    </xf>
    <xf numFmtId="0" fontId="27" fillId="4" borderId="17" xfId="4" applyFont="1" applyFill="1" applyBorder="1" applyAlignment="1" applyProtection="1">
      <alignment horizontal="justify" vertical="top" wrapText="1"/>
      <protection locked="0"/>
    </xf>
    <xf numFmtId="0" fontId="3" fillId="0" borderId="17" xfId="4" applyFont="1" applyBorder="1" applyAlignment="1">
      <alignment vertical="top" wrapText="1"/>
    </xf>
    <xf numFmtId="0" fontId="3" fillId="0" borderId="17" xfId="4" applyFont="1" applyBorder="1" applyAlignment="1">
      <alignment horizontal="justify"/>
    </xf>
    <xf numFmtId="0" fontId="3" fillId="0" borderId="0" xfId="4" applyFont="1" applyAlignment="1">
      <alignment horizontal="justify" vertical="top" wrapText="1"/>
    </xf>
    <xf numFmtId="164" fontId="2" fillId="29" borderId="0" xfId="4" quotePrefix="1" applyNumberFormat="1" applyFont="1" applyFill="1" applyAlignment="1">
      <alignment horizontal="center"/>
    </xf>
    <xf numFmtId="0" fontId="7" fillId="0" borderId="14" xfId="4" applyBorder="1" applyAlignment="1">
      <alignment horizontal="center"/>
    </xf>
    <xf numFmtId="0" fontId="28" fillId="4" borderId="18" xfId="4" applyFont="1" applyFill="1" applyBorder="1" applyAlignment="1" applyProtection="1">
      <alignment horizontal="left" vertical="top"/>
      <protection locked="0"/>
    </xf>
    <xf numFmtId="0" fontId="27" fillId="0" borderId="10" xfId="4" applyFont="1" applyFill="1" applyBorder="1" applyAlignment="1">
      <alignment horizontal="left" vertical="top" wrapText="1"/>
    </xf>
    <xf numFmtId="164" fontId="7" fillId="4" borderId="0" xfId="4" applyNumberFormat="1" applyFont="1" applyFill="1" applyAlignment="1" applyProtection="1">
      <alignment horizontal="left" indent="1"/>
      <protection locked="0"/>
    </xf>
    <xf numFmtId="164" fontId="7" fillId="4" borderId="0" xfId="4" applyNumberFormat="1" applyFont="1" applyFill="1" applyAlignment="1" applyProtection="1">
      <alignment horizontal="left"/>
      <protection locked="0"/>
    </xf>
    <xf numFmtId="164" fontId="7" fillId="4" borderId="0" xfId="4" applyNumberFormat="1" applyFill="1" applyAlignment="1" applyProtection="1">
      <alignment horizontal="left"/>
      <protection locked="0"/>
    </xf>
    <xf numFmtId="164" fontId="27" fillId="4" borderId="15" xfId="4" applyNumberFormat="1" applyFont="1" applyFill="1" applyBorder="1" applyProtection="1">
      <protection locked="0"/>
    </xf>
    <xf numFmtId="0" fontId="28" fillId="4" borderId="10" xfId="4" applyFont="1" applyFill="1" applyBorder="1" applyAlignment="1" applyProtection="1">
      <alignment horizontal="left" vertical="top"/>
      <protection locked="0"/>
    </xf>
    <xf numFmtId="0" fontId="3" fillId="0" borderId="17" xfId="0" applyFont="1" applyBorder="1" applyAlignment="1">
      <alignment horizontal="justify"/>
    </xf>
    <xf numFmtId="41" fontId="27" fillId="0" borderId="0" xfId="4" applyNumberFormat="1" applyFont="1" applyFill="1" applyBorder="1" applyAlignment="1" applyProtection="1">
      <alignment horizontal="justify" vertical="top" wrapText="1"/>
      <protection locked="0"/>
    </xf>
    <xf numFmtId="41" fontId="27" fillId="0" borderId="14" xfId="4" applyNumberFormat="1" applyFont="1" applyFill="1" applyBorder="1" applyAlignment="1" applyProtection="1">
      <alignment horizontal="left" vertical="top" wrapText="1"/>
      <protection locked="0"/>
    </xf>
    <xf numFmtId="41" fontId="27" fillId="0" borderId="0" xfId="4" applyNumberFormat="1" applyFont="1" applyFill="1" applyBorder="1" applyAlignment="1" applyProtection="1">
      <alignment horizontal="left" vertical="top" wrapText="1"/>
      <protection locked="0"/>
    </xf>
    <xf numFmtId="0" fontId="27" fillId="0" borderId="0" xfId="0" applyFont="1" applyAlignment="1">
      <alignment horizontal="justify" vertical="top" wrapText="1"/>
    </xf>
    <xf numFmtId="0" fontId="27" fillId="0" borderId="60" xfId="0" applyFont="1" applyBorder="1" applyAlignment="1">
      <alignment horizontal="justify" vertical="top" wrapText="1"/>
    </xf>
    <xf numFmtId="0" fontId="27" fillId="0" borderId="0" xfId="0" applyFont="1" applyAlignment="1">
      <alignment horizontal="justify" vertical="top"/>
    </xf>
    <xf numFmtId="0" fontId="3" fillId="0" borderId="14" xfId="0" applyFont="1" applyBorder="1" applyAlignment="1">
      <alignment horizontal="justify" vertical="top"/>
    </xf>
    <xf numFmtId="0" fontId="27" fillId="0" borderId="0" xfId="0" applyFont="1" applyAlignment="1">
      <alignment vertical="top" wrapText="1"/>
    </xf>
    <xf numFmtId="0" fontId="27" fillId="4" borderId="65" xfId="0" applyFont="1" applyFill="1" applyBorder="1" applyAlignment="1" applyProtection="1">
      <alignment horizontal="justify" vertical="top" wrapText="1"/>
      <protection locked="0"/>
    </xf>
    <xf numFmtId="0" fontId="27" fillId="4" borderId="0" xfId="0" applyFont="1" applyFill="1" applyAlignment="1" applyProtection="1">
      <alignment horizontal="justify" vertical="top" wrapText="1"/>
      <protection locked="0"/>
    </xf>
    <xf numFmtId="0" fontId="3" fillId="0" borderId="0" xfId="4" applyFont="1" applyAlignment="1">
      <alignment vertical="top" wrapText="1"/>
    </xf>
    <xf numFmtId="0" fontId="7" fillId="4" borderId="65" xfId="4" applyFill="1" applyBorder="1"/>
    <xf numFmtId="0" fontId="7" fillId="4" borderId="0" xfId="4" applyFill="1" applyBorder="1"/>
    <xf numFmtId="0" fontId="27" fillId="4" borderId="65" xfId="4" applyFont="1" applyFill="1" applyBorder="1"/>
    <xf numFmtId="0" fontId="27" fillId="4" borderId="0" xfId="4" applyFont="1" applyFill="1" applyBorder="1"/>
    <xf numFmtId="0" fontId="7" fillId="4" borderId="13" xfId="4" applyFill="1" applyBorder="1" applyProtection="1">
      <protection locked="0"/>
    </xf>
    <xf numFmtId="0" fontId="65" fillId="0" borderId="0" xfId="72" applyFont="1" applyAlignment="1">
      <alignment horizontal="center" vertical="center"/>
    </xf>
    <xf numFmtId="0" fontId="66" fillId="0" borderId="67" xfId="72" applyFont="1" applyBorder="1" applyAlignment="1">
      <alignment horizontal="center" vertical="center" wrapText="1"/>
    </xf>
    <xf numFmtId="0" fontId="66" fillId="0" borderId="72" xfId="72" applyFont="1" applyBorder="1" applyAlignment="1">
      <alignment horizontal="center" vertical="center" wrapText="1"/>
    </xf>
    <xf numFmtId="0" fontId="66" fillId="0" borderId="77" xfId="72" applyFont="1" applyBorder="1" applyAlignment="1">
      <alignment horizontal="center" vertical="center" wrapText="1"/>
    </xf>
    <xf numFmtId="0" fontId="66" fillId="0" borderId="69" xfId="72" applyFont="1" applyBorder="1" applyAlignment="1">
      <alignment horizontal="center" vertical="center" wrapText="1"/>
    </xf>
    <xf numFmtId="0" fontId="66" fillId="0" borderId="70" xfId="72" applyFont="1" applyBorder="1" applyAlignment="1">
      <alignment horizontal="center" vertical="center" wrapText="1"/>
    </xf>
    <xf numFmtId="0" fontId="66" fillId="0" borderId="71" xfId="72" applyFont="1" applyBorder="1" applyAlignment="1">
      <alignment horizontal="center" vertical="center" wrapText="1"/>
    </xf>
    <xf numFmtId="0" fontId="66" fillId="0" borderId="74" xfId="72" applyFont="1" applyBorder="1" applyAlignment="1">
      <alignment horizontal="center" vertical="center" wrapText="1"/>
    </xf>
    <xf numFmtId="0" fontId="66" fillId="0" borderId="75" xfId="72" applyFont="1" applyBorder="1" applyAlignment="1">
      <alignment horizontal="center" vertical="center" wrapText="1"/>
    </xf>
    <xf numFmtId="0" fontId="66" fillId="0" borderId="76" xfId="72" applyFont="1" applyBorder="1" applyAlignment="1">
      <alignment horizontal="center" vertical="center" wrapText="1"/>
    </xf>
    <xf numFmtId="164" fontId="66" fillId="4" borderId="67" xfId="72" applyNumberFormat="1" applyFont="1" applyFill="1" applyBorder="1" applyAlignment="1" applyProtection="1">
      <alignment horizontal="center" vertical="center" wrapText="1"/>
      <protection locked="0"/>
    </xf>
    <xf numFmtId="164" fontId="66" fillId="4" borderId="72" xfId="72" applyNumberFormat="1" applyFont="1" applyFill="1" applyBorder="1" applyAlignment="1" applyProtection="1">
      <alignment horizontal="center" vertical="center" wrapText="1"/>
      <protection locked="0"/>
    </xf>
    <xf numFmtId="164" fontId="66" fillId="4" borderId="77" xfId="72" applyNumberFormat="1" applyFont="1" applyFill="1" applyBorder="1" applyAlignment="1" applyProtection="1">
      <alignment horizontal="center" vertical="center" wrapText="1"/>
      <protection locked="0"/>
    </xf>
    <xf numFmtId="9" fontId="66" fillId="0" borderId="67" xfId="3" applyFont="1" applyBorder="1" applyAlignment="1">
      <alignment horizontal="center" vertical="center" wrapText="1"/>
    </xf>
    <xf numFmtId="9" fontId="66" fillId="0" borderId="72" xfId="3" applyFont="1" applyBorder="1" applyAlignment="1">
      <alignment horizontal="center" vertical="center" wrapText="1"/>
    </xf>
    <xf numFmtId="9" fontId="66" fillId="0" borderId="77" xfId="3" applyFont="1" applyBorder="1" applyAlignment="1">
      <alignment horizontal="center" vertical="center" wrapText="1"/>
    </xf>
    <xf numFmtId="183" fontId="66" fillId="4" borderId="67" xfId="72" applyNumberFormat="1" applyFont="1" applyFill="1" applyBorder="1" applyAlignment="1" applyProtection="1">
      <alignment horizontal="center" vertical="center" wrapText="1"/>
      <protection locked="0"/>
    </xf>
    <xf numFmtId="183" fontId="66" fillId="4" borderId="72" xfId="72" applyNumberFormat="1" applyFont="1" applyFill="1" applyBorder="1" applyAlignment="1" applyProtection="1">
      <alignment horizontal="center" vertical="center" wrapText="1"/>
      <protection locked="0"/>
    </xf>
    <xf numFmtId="183" fontId="66" fillId="4" borderId="77" xfId="72" applyNumberFormat="1" applyFont="1" applyFill="1" applyBorder="1" applyAlignment="1" applyProtection="1">
      <alignment horizontal="center" vertical="center" wrapText="1"/>
      <protection locked="0"/>
    </xf>
    <xf numFmtId="0" fontId="27" fillId="4" borderId="10" xfId="0" applyFont="1" applyFill="1" applyBorder="1" applyProtection="1">
      <protection locked="0"/>
    </xf>
    <xf numFmtId="41" fontId="27" fillId="0" borderId="0" xfId="0" applyNumberFormat="1" applyFont="1" applyFill="1"/>
    <xf numFmtId="41" fontId="27" fillId="0" borderId="0" xfId="0" applyNumberFormat="1" applyFont="1" applyAlignment="1">
      <alignment horizontal="left"/>
    </xf>
    <xf numFmtId="14" fontId="27" fillId="4" borderId="0" xfId="4" applyNumberFormat="1" applyFont="1" applyFill="1" applyAlignment="1" applyProtection="1">
      <alignment horizontal="center"/>
      <protection locked="0"/>
    </xf>
    <xf numFmtId="0" fontId="27" fillId="4" borderId="0" xfId="0" applyFont="1" applyFill="1" applyProtection="1">
      <protection locked="0"/>
    </xf>
    <xf numFmtId="164" fontId="43" fillId="4" borderId="10" xfId="4" applyNumberFormat="1" applyFont="1" applyFill="1" applyBorder="1" applyProtection="1">
      <protection locked="0"/>
    </xf>
    <xf numFmtId="164" fontId="56" fillId="4" borderId="10" xfId="4" quotePrefix="1" applyNumberFormat="1" applyFont="1" applyFill="1" applyBorder="1" applyProtection="1"/>
    <xf numFmtId="164" fontId="56" fillId="4" borderId="10" xfId="4" applyNumberFormat="1" applyFont="1" applyFill="1" applyBorder="1" applyProtection="1"/>
  </cellXfs>
  <cellStyles count="74">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omma 2" xfId="32"/>
    <cellStyle name="Currency" xfId="2" builtinId="4"/>
    <cellStyle name="Currency 2" xfId="33"/>
    <cellStyle name="Currency 2 2" xfId="34"/>
    <cellStyle name="Currency 3" xfId="35"/>
    <cellStyle name="Explanatory Text 2" xfId="36"/>
    <cellStyle name="Good 2" xfId="37"/>
    <cellStyle name="Heading 1 2" xfId="38"/>
    <cellStyle name="Heading 2 2" xfId="39"/>
    <cellStyle name="Heading 3 2" xfId="40"/>
    <cellStyle name="Heading 4 2" xfId="41"/>
    <cellStyle name="Hyperlink" xfId="71" builtinId="8"/>
    <cellStyle name="Input 2" xfId="42"/>
    <cellStyle name="Linked Cell 2" xfId="43"/>
    <cellStyle name="Neutral 2" xfId="44"/>
    <cellStyle name="Normal" xfId="0" builtinId="0"/>
    <cellStyle name="Normal 2" xfId="4"/>
    <cellStyle name="Normal 2 2" xfId="45"/>
    <cellStyle name="Normal 2 2 2" xfId="46"/>
    <cellStyle name="Normal 2 3" xfId="47"/>
    <cellStyle name="Normal 2 3 2" xfId="48"/>
    <cellStyle name="Normal 2 3 3" xfId="49"/>
    <cellStyle name="Normal 2 3 3 2" xfId="50"/>
    <cellStyle name="Normal 2 4" xfId="51"/>
    <cellStyle name="Normal 3" xfId="52"/>
    <cellStyle name="Normal 3 2" xfId="53"/>
    <cellStyle name="Normal 4" xfId="54"/>
    <cellStyle name="Normal 4 2" xfId="55"/>
    <cellStyle name="Normal 4 2 2" xfId="56"/>
    <cellStyle name="Normal 5" xfId="57"/>
    <cellStyle name="Normal 5 2" xfId="58"/>
    <cellStyle name="Normal 5 2 2" xfId="59"/>
    <cellStyle name="Normal 6" xfId="60"/>
    <cellStyle name="Normal 7" xfId="72"/>
    <cellStyle name="Normal_Unit Info by Building" xfId="61"/>
    <cellStyle name="Note 2" xfId="62"/>
    <cellStyle name="Note 2 2" xfId="63"/>
    <cellStyle name="Output 2" xfId="64"/>
    <cellStyle name="Percent" xfId="3" builtinId="5"/>
    <cellStyle name="Percent 2" xfId="65"/>
    <cellStyle name="Percent 3" xfId="66"/>
    <cellStyle name="Percent 3 2" xfId="67"/>
    <cellStyle name="Percent 4" xfId="73"/>
    <cellStyle name="Title 2" xfId="68"/>
    <cellStyle name="Total 2" xfId="69"/>
    <cellStyle name="Warning Text 2" xfId="70"/>
  </cellStyles>
  <dxfs count="1">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3676858</xdr:colOff>
      <xdr:row>0</xdr:row>
      <xdr:rowOff>37171</xdr:rowOff>
    </xdr:from>
    <xdr:to>
      <xdr:col>1</xdr:col>
      <xdr:colOff>3949069</xdr:colOff>
      <xdr:row>1</xdr:row>
      <xdr:rowOff>39414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851186" y="37171"/>
          <a:ext cx="272211" cy="232157"/>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609600</xdr:colOff>
      <xdr:row>1</xdr:row>
      <xdr:rowOff>0</xdr:rowOff>
    </xdr:from>
    <xdr:to>
      <xdr:col>6</xdr:col>
      <xdr:colOff>876300</xdr:colOff>
      <xdr:row>2</xdr:row>
      <xdr:rowOff>84368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457825" y="161925"/>
          <a:ext cx="266700" cy="284393"/>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428625</xdr:colOff>
      <xdr:row>1</xdr:row>
      <xdr:rowOff>9525</xdr:rowOff>
    </xdr:from>
    <xdr:to>
      <xdr:col>18</xdr:col>
      <xdr:colOff>695325</xdr:colOff>
      <xdr:row>2</xdr:row>
      <xdr:rowOff>93893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3687425" y="171450"/>
          <a:ext cx="266700" cy="284393"/>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609600</xdr:colOff>
      <xdr:row>1</xdr:row>
      <xdr:rowOff>9525</xdr:rowOff>
    </xdr:from>
    <xdr:to>
      <xdr:col>7</xdr:col>
      <xdr:colOff>876300</xdr:colOff>
      <xdr:row>2</xdr:row>
      <xdr:rowOff>93893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48225" y="171450"/>
          <a:ext cx="266700" cy="284393"/>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942975</xdr:colOff>
      <xdr:row>1</xdr:row>
      <xdr:rowOff>0</xdr:rowOff>
    </xdr:from>
    <xdr:to>
      <xdr:col>10</xdr:col>
      <xdr:colOff>1209675</xdr:colOff>
      <xdr:row>2</xdr:row>
      <xdr:rowOff>84368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353175" y="161925"/>
          <a:ext cx="266700" cy="284393"/>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552450</xdr:colOff>
      <xdr:row>0</xdr:row>
      <xdr:rowOff>74539</xdr:rowOff>
    </xdr:from>
    <xdr:to>
      <xdr:col>9</xdr:col>
      <xdr:colOff>819150</xdr:colOff>
      <xdr:row>1</xdr:row>
      <xdr:rowOff>192038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977559" y="74539"/>
          <a:ext cx="266700" cy="283151"/>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19050</xdr:colOff>
      <xdr:row>1</xdr:row>
      <xdr:rowOff>0</xdr:rowOff>
    </xdr:from>
    <xdr:to>
      <xdr:col>11</xdr:col>
      <xdr:colOff>285750</xdr:colOff>
      <xdr:row>2</xdr:row>
      <xdr:rowOff>93893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886700" y="200025"/>
          <a:ext cx="266700" cy="284393"/>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266700</xdr:colOff>
      <xdr:row>1</xdr:row>
      <xdr:rowOff>0</xdr:rowOff>
    </xdr:from>
    <xdr:to>
      <xdr:col>8</xdr:col>
      <xdr:colOff>533400</xdr:colOff>
      <xdr:row>2</xdr:row>
      <xdr:rowOff>84368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429375" y="161925"/>
          <a:ext cx="266700" cy="284393"/>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800100</xdr:colOff>
      <xdr:row>0</xdr:row>
      <xdr:rowOff>142875</xdr:rowOff>
    </xdr:from>
    <xdr:to>
      <xdr:col>8</xdr:col>
      <xdr:colOff>1066800</xdr:colOff>
      <xdr:row>2</xdr:row>
      <xdr:rowOff>65318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15100" y="142875"/>
          <a:ext cx="266700" cy="284393"/>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486104</xdr:colOff>
      <xdr:row>0</xdr:row>
      <xdr:rowOff>52552</xdr:rowOff>
    </xdr:from>
    <xdr:to>
      <xdr:col>9</xdr:col>
      <xdr:colOff>753789</xdr:colOff>
      <xdr:row>1</xdr:row>
      <xdr:rowOff>138634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141983" y="52552"/>
          <a:ext cx="266700" cy="28315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538842</xdr:colOff>
      <xdr:row>0</xdr:row>
      <xdr:rowOff>27214</xdr:rowOff>
    </xdr:from>
    <xdr:to>
      <xdr:col>8</xdr:col>
      <xdr:colOff>805542</xdr:colOff>
      <xdr:row>1</xdr:row>
      <xdr:rowOff>148321</xdr:rowOff>
    </xdr:to>
    <xdr:pic>
      <xdr:nvPicPr>
        <xdr:cNvPr id="1126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693228" y="27214"/>
          <a:ext cx="266700" cy="28439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542925</xdr:colOff>
      <xdr:row>1</xdr:row>
      <xdr:rowOff>57150</xdr:rowOff>
    </xdr:from>
    <xdr:to>
      <xdr:col>7</xdr:col>
      <xdr:colOff>809625</xdr:colOff>
      <xdr:row>2</xdr:row>
      <xdr:rowOff>179618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724650" y="219075"/>
          <a:ext cx="266700" cy="2843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666750</xdr:colOff>
      <xdr:row>1</xdr:row>
      <xdr:rowOff>28575</xdr:rowOff>
    </xdr:from>
    <xdr:to>
      <xdr:col>11</xdr:col>
      <xdr:colOff>933450</xdr:colOff>
      <xdr:row>2</xdr:row>
      <xdr:rowOff>112943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1515725" y="219075"/>
          <a:ext cx="266700" cy="28439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781050</xdr:colOff>
      <xdr:row>1</xdr:row>
      <xdr:rowOff>38100</xdr:rowOff>
    </xdr:from>
    <xdr:to>
      <xdr:col>9</xdr:col>
      <xdr:colOff>572643</xdr:colOff>
      <xdr:row>1</xdr:row>
      <xdr:rowOff>38971</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34150" y="200025"/>
          <a:ext cx="266700" cy="284393"/>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466725</xdr:colOff>
      <xdr:row>1</xdr:row>
      <xdr:rowOff>28575</xdr:rowOff>
    </xdr:from>
    <xdr:to>
      <xdr:col>15</xdr:col>
      <xdr:colOff>733425</xdr:colOff>
      <xdr:row>2</xdr:row>
      <xdr:rowOff>112943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696450" y="190500"/>
          <a:ext cx="266700" cy="284393"/>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714375</xdr:colOff>
      <xdr:row>1</xdr:row>
      <xdr:rowOff>0</xdr:rowOff>
    </xdr:from>
    <xdr:to>
      <xdr:col>6</xdr:col>
      <xdr:colOff>981075</xdr:colOff>
      <xdr:row>2</xdr:row>
      <xdr:rowOff>84368</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334000" y="161925"/>
          <a:ext cx="266700" cy="284393"/>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257175</xdr:colOff>
      <xdr:row>1</xdr:row>
      <xdr:rowOff>28575</xdr:rowOff>
    </xdr:from>
    <xdr:to>
      <xdr:col>6</xdr:col>
      <xdr:colOff>523875</xdr:colOff>
      <xdr:row>2</xdr:row>
      <xdr:rowOff>112943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391150" y="190500"/>
          <a:ext cx="266700" cy="284393"/>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786833</xdr:colOff>
      <xdr:row>1</xdr:row>
      <xdr:rowOff>0</xdr:rowOff>
    </xdr:from>
    <xdr:to>
      <xdr:col>5</xdr:col>
      <xdr:colOff>1053533</xdr:colOff>
      <xdr:row>2</xdr:row>
      <xdr:rowOff>85610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526681" y="165652"/>
          <a:ext cx="266700" cy="284393"/>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ang/Documents/QAP%20Research/WA/f2_9percentAddendum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HTC Info"/>
      <sheetName val="LIHTC Scoring"/>
      <sheetName val="ScoringLists"/>
      <sheetName val="TDC Limit"/>
      <sheetName val="LIHTC Rents"/>
      <sheetName val="LIHTC Pro Forma"/>
      <sheetName val="Units by Building"/>
      <sheetName val="Acquisition Credit"/>
      <sheetName val="Historic TCs"/>
      <sheetName val="Admin Requirements"/>
      <sheetName val="S2 Appl Frac - Util (2)"/>
      <sheetName val="Signature Page"/>
    </sheetNames>
    <sheetDataSet>
      <sheetData sheetId="0"/>
      <sheetData sheetId="1"/>
      <sheetData sheetId="2">
        <row r="2">
          <cell r="B2" t="str">
            <v>Select Higher Income County</v>
          </cell>
        </row>
        <row r="102">
          <cell r="B102" t="str">
            <v>No Points Taken</v>
          </cell>
        </row>
        <row r="103">
          <cell r="B103" t="str">
            <v>• 1 year - 2 points</v>
          </cell>
        </row>
        <row r="104">
          <cell r="B104" t="str">
            <v>• 2 years - 4 points</v>
          </cell>
        </row>
        <row r="105">
          <cell r="B105" t="str">
            <v>• 3 years - 6 points</v>
          </cell>
        </row>
        <row r="106">
          <cell r="B106" t="str">
            <v>• 4 years - 8 points</v>
          </cell>
        </row>
        <row r="107">
          <cell r="B107" t="str">
            <v>• 5 years - 10 points</v>
          </cell>
        </row>
        <row r="108">
          <cell r="B108" t="str">
            <v>• 6 years - 12 points</v>
          </cell>
        </row>
        <row r="109">
          <cell r="B109" t="str">
            <v>• 7 years - 14 points</v>
          </cell>
        </row>
        <row r="110">
          <cell r="B110" t="str">
            <v>• 8 years - 16 points</v>
          </cell>
        </row>
        <row r="111">
          <cell r="B111" t="str">
            <v>• 9 years - 18 points</v>
          </cell>
        </row>
        <row r="112">
          <cell r="B112" t="str">
            <v>• 10 years - 20 points</v>
          </cell>
        </row>
        <row r="113">
          <cell r="B113" t="str">
            <v>• 11 years - 22 points</v>
          </cell>
        </row>
        <row r="114">
          <cell r="B114" t="str">
            <v>• 12 years - 24 points</v>
          </cell>
        </row>
        <row r="115">
          <cell r="B115" t="str">
            <v>• 13 years -  26 points</v>
          </cell>
        </row>
        <row r="116">
          <cell r="B116" t="str">
            <v>• 14 years - 28 points</v>
          </cell>
        </row>
        <row r="117">
          <cell r="B117" t="str">
            <v>• 15 years - 30 points</v>
          </cell>
        </row>
        <row r="118">
          <cell r="B118" t="str">
            <v>• 16 years - 32 points</v>
          </cell>
        </row>
        <row r="119">
          <cell r="B119" t="str">
            <v>• 17 years - 34 points</v>
          </cell>
        </row>
        <row r="120">
          <cell r="B120" t="str">
            <v>• 18 years - 36 points</v>
          </cell>
        </row>
        <row r="121">
          <cell r="B121" t="str">
            <v>• 19 years - 38 points</v>
          </cell>
        </row>
        <row r="122">
          <cell r="B122" t="str">
            <v>• 20 years - 40 points</v>
          </cell>
        </row>
        <row r="123">
          <cell r="B123" t="str">
            <v>• 21 years - 42 points</v>
          </cell>
        </row>
        <row r="124">
          <cell r="B124" t="str">
            <v>• 22 years - 44 points</v>
          </cell>
        </row>
        <row r="130">
          <cell r="B130" t="str">
            <v>No Points Taken</v>
          </cell>
        </row>
        <row r="131">
          <cell r="B131" t="str">
            <v>• 20% of the Total Housing Units for Farmworkers - 10 Points</v>
          </cell>
        </row>
        <row r="132">
          <cell r="B132" t="str">
            <v>• 20% of the Total Housing Units for Large Households - 10 Points</v>
          </cell>
        </row>
        <row r="133">
          <cell r="B133" t="str">
            <v>• 20% of the Total Housing Units as Housing for Persons with Disabilities - 10 Points</v>
          </cell>
        </row>
        <row r="134">
          <cell r="B134" t="str">
            <v>• 20% of the Total Housing Units as Permanent Housing for the Homeless - 10 Points</v>
          </cell>
        </row>
        <row r="135">
          <cell r="B135" t="str">
            <v>• 20% of the Total Housing Units as Transitional Housing for the Homeless - 10 Points</v>
          </cell>
        </row>
        <row r="136">
          <cell r="B136" t="str">
            <v>• Elderly Housing Project:  Residents 62 or older - 10 Points</v>
          </cell>
        </row>
        <row r="137">
          <cell r="B137" t="str">
            <v>• Elderly Housing Project:  Residents 55 or older - 10 Points</v>
          </cell>
        </row>
        <row r="138">
          <cell r="B138" t="str">
            <v>• Elderly Housing Project: RD Section 515 program or a HUD elderly program - 10 Points</v>
          </cell>
        </row>
        <row r="189">
          <cell r="B189" t="str">
            <v>10% - 10 Points</v>
          </cell>
        </row>
        <row r="190">
          <cell r="B190" t="str">
            <v>11% - 8 Points</v>
          </cell>
        </row>
        <row r="191">
          <cell r="B191" t="str">
            <v>12% - 6 Points</v>
          </cell>
        </row>
        <row r="192">
          <cell r="B192" t="str">
            <v>13% - 4 Points</v>
          </cell>
        </row>
        <row r="193">
          <cell r="B193" t="str">
            <v>14% - 2 Points</v>
          </cell>
        </row>
        <row r="194">
          <cell r="B194" t="str">
            <v>15% - 0 Points</v>
          </cell>
        </row>
        <row r="286">
          <cell r="B286" t="str">
            <v>No Points Taken</v>
          </cell>
        </row>
        <row r="287">
          <cell r="B287" t="str">
            <v>Nonprofit Only</v>
          </cell>
        </row>
        <row r="288">
          <cell r="B288" t="str">
            <v>For Profit Nonprofit Partnership</v>
          </cell>
        </row>
        <row r="289">
          <cell r="B289" t="str">
            <v>Nonprofit Sponsor Waiver</v>
          </cell>
        </row>
        <row r="291">
          <cell r="B291" t="str">
            <v>King-Pierce-Snohomish County TDC Limits</v>
          </cell>
        </row>
        <row r="292">
          <cell r="B292" t="str">
            <v>Balance of State TDC Limits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B50"/>
  <sheetViews>
    <sheetView showGridLines="0" tabSelected="1" zoomScaleNormal="100" zoomScaleSheetLayoutView="145" workbookViewId="0"/>
  </sheetViews>
  <sheetFormatPr defaultRowHeight="15.6" x14ac:dyDescent="0.3"/>
  <cols>
    <col min="1" max="1" width="32.5546875" style="745" customWidth="1"/>
    <col min="2" max="2" width="59.33203125" customWidth="1"/>
  </cols>
  <sheetData>
    <row r="1" spans="1:2" ht="17.399999999999999" x14ac:dyDescent="0.3">
      <c r="A1" s="750" t="str">
        <f>Div</f>
        <v>State of Nevada Housing Division</v>
      </c>
    </row>
    <row r="2" spans="1:2" ht="17.399999999999999" x14ac:dyDescent="0.3">
      <c r="A2" s="751" t="str">
        <f>nhd</f>
        <v>2014 LOW-INCOME HOUSING UNIVERSAL FUNDING APPLICATION</v>
      </c>
    </row>
    <row r="3" spans="1:2" ht="17.399999999999999" x14ac:dyDescent="0.3">
      <c r="A3" s="751" t="s">
        <v>941</v>
      </c>
    </row>
    <row r="4" spans="1:2" ht="17.399999999999999" x14ac:dyDescent="0.3">
      <c r="A4" s="751"/>
    </row>
    <row r="5" spans="1:2" ht="17.399999999999999" x14ac:dyDescent="0.3">
      <c r="A5" s="576" t="s">
        <v>23</v>
      </c>
      <c r="B5" s="752">
        <f>+'Self-Scoring'!D6</f>
        <v>0</v>
      </c>
    </row>
    <row r="6" spans="1:2" ht="17.399999999999999" x14ac:dyDescent="0.3">
      <c r="A6" s="576" t="s">
        <v>24</v>
      </c>
      <c r="B6" s="752">
        <f>+'Self-Scoring'!D7</f>
        <v>0</v>
      </c>
    </row>
    <row r="7" spans="1:2" ht="17.399999999999999" x14ac:dyDescent="0.3">
      <c r="A7" s="576" t="s">
        <v>25</v>
      </c>
      <c r="B7" s="752">
        <f>+'Self-Scoring'!D8</f>
        <v>0</v>
      </c>
    </row>
    <row r="8" spans="1:2" ht="17.399999999999999" x14ac:dyDescent="0.3">
      <c r="A8" s="760" t="s">
        <v>947</v>
      </c>
      <c r="B8" s="752"/>
    </row>
    <row r="9" spans="1:2" ht="17.399999999999999" x14ac:dyDescent="0.3">
      <c r="A9" s="576" t="s">
        <v>545</v>
      </c>
      <c r="B9" s="752">
        <f>+'Self-Scoring'!D10</f>
        <v>0</v>
      </c>
    </row>
    <row r="10" spans="1:2" ht="13.2" x14ac:dyDescent="0.25">
      <c r="A10" s="4"/>
    </row>
    <row r="11" spans="1:2" x14ac:dyDescent="0.3">
      <c r="A11" s="745" t="s">
        <v>949</v>
      </c>
    </row>
    <row r="12" spans="1:2" x14ac:dyDescent="0.3">
      <c r="A12" s="746"/>
      <c r="B12" s="747"/>
    </row>
    <row r="13" spans="1:2" x14ac:dyDescent="0.3">
      <c r="A13" s="749" t="s">
        <v>948</v>
      </c>
      <c r="B13" s="749" t="s">
        <v>933</v>
      </c>
    </row>
    <row r="14" spans="1:2" x14ac:dyDescent="0.3">
      <c r="A14" s="748" t="s">
        <v>903</v>
      </c>
      <c r="B14" s="729" t="s">
        <v>921</v>
      </c>
    </row>
    <row r="15" spans="1:2" x14ac:dyDescent="0.3">
      <c r="A15" s="748" t="s">
        <v>904</v>
      </c>
      <c r="B15" s="729" t="str">
        <f>+A15</f>
        <v>Instructions</v>
      </c>
    </row>
    <row r="16" spans="1:2" x14ac:dyDescent="0.3">
      <c r="A16" s="743" t="s">
        <v>905</v>
      </c>
      <c r="B16" s="576" t="str">
        <f>+A16</f>
        <v>Self-Scoring</v>
      </c>
    </row>
    <row r="17" spans="1:2" x14ac:dyDescent="0.3">
      <c r="A17" s="743" t="s">
        <v>906</v>
      </c>
      <c r="B17" s="576" t="s">
        <v>83</v>
      </c>
    </row>
    <row r="18" spans="1:2" x14ac:dyDescent="0.3">
      <c r="A18" s="743" t="s">
        <v>907</v>
      </c>
      <c r="B18" s="576" t="s">
        <v>155</v>
      </c>
    </row>
    <row r="19" spans="1:2" x14ac:dyDescent="0.3">
      <c r="A19" s="743" t="s">
        <v>908</v>
      </c>
      <c r="B19" s="576" t="s">
        <v>922</v>
      </c>
    </row>
    <row r="20" spans="1:2" x14ac:dyDescent="0.3">
      <c r="A20" s="743" t="s">
        <v>909</v>
      </c>
      <c r="B20" s="576" t="s">
        <v>192</v>
      </c>
    </row>
    <row r="21" spans="1:2" x14ac:dyDescent="0.3">
      <c r="A21" s="743" t="s">
        <v>910</v>
      </c>
      <c r="B21" s="576" t="s">
        <v>923</v>
      </c>
    </row>
    <row r="22" spans="1:2" x14ac:dyDescent="0.3">
      <c r="A22" s="743" t="s">
        <v>911</v>
      </c>
      <c r="B22" s="576" t="s">
        <v>924</v>
      </c>
    </row>
    <row r="23" spans="1:2" x14ac:dyDescent="0.3">
      <c r="A23" s="743" t="s">
        <v>912</v>
      </c>
      <c r="B23" s="576" t="s">
        <v>925</v>
      </c>
    </row>
    <row r="24" spans="1:2" x14ac:dyDescent="0.3">
      <c r="A24" s="743" t="s">
        <v>913</v>
      </c>
      <c r="B24" s="576" t="s">
        <v>926</v>
      </c>
    </row>
    <row r="25" spans="1:2" x14ac:dyDescent="0.3">
      <c r="A25" s="743" t="s">
        <v>914</v>
      </c>
      <c r="B25" s="576" t="s">
        <v>927</v>
      </c>
    </row>
    <row r="26" spans="1:2" x14ac:dyDescent="0.3">
      <c r="A26" s="743" t="s">
        <v>915</v>
      </c>
      <c r="B26" s="576" t="s">
        <v>928</v>
      </c>
    </row>
    <row r="27" spans="1:2" x14ac:dyDescent="0.3">
      <c r="A27" s="743" t="s">
        <v>916</v>
      </c>
      <c r="B27" s="576" t="s">
        <v>421</v>
      </c>
    </row>
    <row r="28" spans="1:2" x14ac:dyDescent="0.3">
      <c r="A28" s="743" t="s">
        <v>917</v>
      </c>
      <c r="B28" s="576" t="s">
        <v>929</v>
      </c>
    </row>
    <row r="29" spans="1:2" x14ac:dyDescent="0.3">
      <c r="A29" s="743" t="s">
        <v>918</v>
      </c>
      <c r="B29" s="576" t="s">
        <v>930</v>
      </c>
    </row>
    <row r="30" spans="1:2" x14ac:dyDescent="0.3">
      <c r="A30" s="743" t="s">
        <v>919</v>
      </c>
      <c r="B30" s="576" t="s">
        <v>931</v>
      </c>
    </row>
    <row r="31" spans="1:2" ht="15" x14ac:dyDescent="0.25">
      <c r="A31" s="804" t="s">
        <v>986</v>
      </c>
      <c r="B31" s="576" t="s">
        <v>986</v>
      </c>
    </row>
    <row r="32" spans="1:2" x14ac:dyDescent="0.3">
      <c r="A32" s="743" t="s">
        <v>920</v>
      </c>
      <c r="B32" s="576" t="s">
        <v>932</v>
      </c>
    </row>
    <row r="33" spans="1:2" x14ac:dyDescent="0.3">
      <c r="A33" s="743" t="s">
        <v>88</v>
      </c>
      <c r="B33" s="576" t="s">
        <v>88</v>
      </c>
    </row>
    <row r="34" spans="1:2" ht="15" x14ac:dyDescent="0.25">
      <c r="A34" s="804" t="s">
        <v>957</v>
      </c>
      <c r="B34" s="576" t="s">
        <v>957</v>
      </c>
    </row>
    <row r="35" spans="1:2" x14ac:dyDescent="0.3">
      <c r="A35" s="743" t="s">
        <v>901</v>
      </c>
      <c r="B35" s="576" t="s">
        <v>901</v>
      </c>
    </row>
    <row r="36" spans="1:2" x14ac:dyDescent="0.3">
      <c r="A36" s="744"/>
    </row>
    <row r="37" spans="1:2" ht="25.5" customHeight="1" x14ac:dyDescent="0.3">
      <c r="A37" s="754"/>
      <c r="B37" s="755"/>
    </row>
    <row r="38" spans="1:2" x14ac:dyDescent="0.3">
      <c r="A38" s="821" t="s">
        <v>935</v>
      </c>
      <c r="B38" s="821"/>
    </row>
    <row r="39" spans="1:2" x14ac:dyDescent="0.3">
      <c r="A39" s="821" t="s">
        <v>936</v>
      </c>
      <c r="B39" s="821"/>
    </row>
    <row r="40" spans="1:2" x14ac:dyDescent="0.3">
      <c r="A40" s="820" t="s">
        <v>937</v>
      </c>
      <c r="B40" s="820"/>
    </row>
    <row r="41" spans="1:2" x14ac:dyDescent="0.3">
      <c r="A41" s="820" t="s">
        <v>938</v>
      </c>
      <c r="B41" s="820"/>
    </row>
    <row r="42" spans="1:2" x14ac:dyDescent="0.3">
      <c r="A42" s="820" t="s">
        <v>939</v>
      </c>
      <c r="B42" s="820"/>
    </row>
    <row r="43" spans="1:2" x14ac:dyDescent="0.3">
      <c r="A43" s="820" t="s">
        <v>940</v>
      </c>
      <c r="B43" s="820"/>
    </row>
    <row r="44" spans="1:2" x14ac:dyDescent="0.3">
      <c r="A44" s="753"/>
      <c r="B44" s="753"/>
    </row>
    <row r="45" spans="1:2" ht="12" customHeight="1" x14ac:dyDescent="0.3">
      <c r="A45" s="753"/>
      <c r="B45" s="753"/>
    </row>
    <row r="46" spans="1:2" ht="13.2" x14ac:dyDescent="0.25">
      <c r="A46" s="653" t="s">
        <v>944</v>
      </c>
    </row>
    <row r="47" spans="1:2" ht="13.2" x14ac:dyDescent="0.25">
      <c r="A47" s="653" t="s">
        <v>942</v>
      </c>
    </row>
    <row r="48" spans="1:2" ht="13.2" x14ac:dyDescent="0.25">
      <c r="A48" s="653" t="s">
        <v>943</v>
      </c>
    </row>
    <row r="49" spans="1:1" ht="13.2" x14ac:dyDescent="0.25">
      <c r="A49" s="653"/>
    </row>
    <row r="50" spans="1:1" ht="13.2" x14ac:dyDescent="0.25">
      <c r="A50" s="653"/>
    </row>
  </sheetData>
  <sheetProtection algorithmName="SHA-512" hashValue="cgYySCrNyHab7i4NxRaop1nKpeG1EWceGhPg4vx3pnp32DRAi+ZZwLIBIzNCGBokjH+Q6KBL0awPh6b6nmNDqw==" saltValue="toQO61uYloZQ16MTJ2gy9g==" spinCount="100000" sheet="1" objects="1" scenarios="1"/>
  <mergeCells count="6">
    <mergeCell ref="A43:B43"/>
    <mergeCell ref="A38:B38"/>
    <mergeCell ref="A39:B39"/>
    <mergeCell ref="A40:B40"/>
    <mergeCell ref="A41:B41"/>
    <mergeCell ref="A42:B42"/>
  </mergeCells>
  <hyperlinks>
    <hyperlink ref="A14" location="HypLink1" display="HypLink1"/>
    <hyperlink ref="A15" location="HypLink3" display="HypLink3"/>
    <hyperlink ref="A16" location="HypLink4" display="HypLink4"/>
    <hyperlink ref="A17" location="HypLink5" display="HypLink5"/>
    <hyperlink ref="A18" location="HypLink6" display="HypLink6"/>
    <hyperlink ref="A19" location="HypLink7" display="HypLink7"/>
    <hyperlink ref="A20" location="HypLink8" display="HypLink8"/>
    <hyperlink ref="A21" location="HypLink9" display="HypLink9"/>
    <hyperlink ref="A22" location="HypLink10" display="HypLink10"/>
    <hyperlink ref="A23" location="HypLink11" display="HypLink11"/>
    <hyperlink ref="A24" location="HypLink12" display="HypLink12"/>
    <hyperlink ref="A25" location="HypLink13" display="HypLink13"/>
    <hyperlink ref="A26" location="HypLink14" display="HypLink14"/>
    <hyperlink ref="A27" location="HypLink15" display="HypLink15"/>
    <hyperlink ref="A28" location="HypLink16" display="HypLink16"/>
    <hyperlink ref="A29" location="HypLink17" display="HypLink17"/>
    <hyperlink ref="A30" location="HypLink18" display="HypLink18"/>
    <hyperlink ref="A32" location="HypLink19" display="HypLink19"/>
    <hyperlink ref="A33" location="HypLink20" display="HypLink20"/>
    <hyperlink ref="A35" location="HypLink21" display="HypLink21"/>
    <hyperlink ref="A31" location="'Market Summary'!HypLink21" display="Market Summary"/>
    <hyperlink ref="A34" location="'System Notes'!HypLink20" display="System Notes"/>
  </hyperlinks>
  <pageMargins left="0.35" right="0.25" top="0.32" bottom="0.5" header="0.32" footer="0.3"/>
  <pageSetup orientation="portrait" r:id="rId1"/>
  <headerFooter>
    <oddFooter>&amp;L&amp;7&amp;D NHD 775.687.2033&amp;C&amp;7&amp;F  &amp;A&amp;R&amp;7Page &amp;P of &amp;N</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71"/>
  <sheetViews>
    <sheetView showGridLines="0" zoomScaleNormal="100" zoomScaleSheetLayoutView="100" workbookViewId="0"/>
  </sheetViews>
  <sheetFormatPr defaultColWidth="9.109375" defaultRowHeight="13.2" x14ac:dyDescent="0.25"/>
  <cols>
    <col min="1" max="1" width="8.109375" style="2" customWidth="1"/>
    <col min="2" max="2" width="10.44140625" style="2" customWidth="1"/>
    <col min="3" max="3" width="17.88671875" style="2" customWidth="1"/>
    <col min="4" max="4" width="16" style="2" customWidth="1"/>
    <col min="5" max="5" width="16.33203125" style="2" customWidth="1"/>
    <col min="6" max="6" width="6.33203125" style="2" customWidth="1"/>
    <col min="7" max="7" width="13.6640625" style="2" customWidth="1"/>
    <col min="8" max="8" width="3.33203125" style="2" customWidth="1"/>
    <col min="9" max="9" width="12.5546875" style="2" customWidth="1"/>
    <col min="10" max="16384" width="9.109375" style="2"/>
  </cols>
  <sheetData>
    <row r="1" spans="1:12" x14ac:dyDescent="0.25">
      <c r="A1" s="1" t="str">
        <f>Div</f>
        <v>State of Nevada Housing Division</v>
      </c>
      <c r="E1" s="14" t="s">
        <v>20</v>
      </c>
      <c r="F1" s="14"/>
    </row>
    <row r="2" spans="1:12" ht="15.6" x14ac:dyDescent="0.3">
      <c r="A2" s="4" t="str">
        <f>nhd</f>
        <v>2014 LOW-INCOME HOUSING UNIVERSAL FUNDING APPLICATION</v>
      </c>
      <c r="B2" s="5"/>
      <c r="C2" s="5"/>
      <c r="D2" s="6"/>
      <c r="E2" s="6"/>
    </row>
    <row r="3" spans="1:12" ht="15.6" x14ac:dyDescent="0.3">
      <c r="A3" s="7" t="s">
        <v>320</v>
      </c>
      <c r="B3" s="8"/>
      <c r="C3" s="8"/>
      <c r="D3" s="6"/>
      <c r="E3" s="6"/>
      <c r="F3" s="6"/>
      <c r="G3" s="6"/>
      <c r="H3" s="6"/>
      <c r="I3" s="6"/>
    </row>
    <row r="4" spans="1:12" x14ac:dyDescent="0.25">
      <c r="A4" s="9"/>
      <c r="B4" s="9"/>
      <c r="C4" s="9"/>
      <c r="D4" s="9"/>
      <c r="E4" s="9"/>
      <c r="F4" s="9"/>
      <c r="G4" s="9"/>
      <c r="H4" s="9"/>
      <c r="I4" s="9"/>
      <c r="J4" s="9"/>
      <c r="K4" s="9"/>
    </row>
    <row r="5" spans="1:12" ht="15.6" x14ac:dyDescent="0.3">
      <c r="A5" s="9" t="s">
        <v>321</v>
      </c>
      <c r="B5" s="268" t="s">
        <v>322</v>
      </c>
      <c r="C5" s="408"/>
      <c r="D5" s="268" t="s">
        <v>323</v>
      </c>
      <c r="E5" s="9"/>
      <c r="F5" s="9"/>
      <c r="G5" s="9"/>
      <c r="H5" s="9"/>
      <c r="I5" s="9"/>
      <c r="J5" s="9"/>
      <c r="K5" s="9"/>
    </row>
    <row r="6" spans="1:12" x14ac:dyDescent="0.25">
      <c r="A6" s="9"/>
      <c r="B6" s="9"/>
      <c r="C6" s="9"/>
      <c r="D6" s="9"/>
      <c r="E6" s="9"/>
      <c r="F6" s="9"/>
      <c r="G6" s="9"/>
      <c r="H6" s="9"/>
      <c r="I6" s="9"/>
      <c r="J6" s="9"/>
      <c r="K6" s="9"/>
    </row>
    <row r="7" spans="1:12" ht="15.6" x14ac:dyDescent="0.3">
      <c r="A7" s="9"/>
      <c r="B7" s="188" t="s">
        <v>324</v>
      </c>
      <c r="C7" s="327"/>
      <c r="D7" s="188"/>
      <c r="E7" s="327"/>
      <c r="F7" s="9"/>
      <c r="G7" s="9"/>
      <c r="H7" s="9"/>
      <c r="I7" s="9"/>
      <c r="J7" s="9"/>
      <c r="K7" s="9"/>
    </row>
    <row r="8" spans="1:12" ht="15" customHeight="1" x14ac:dyDescent="0.25">
      <c r="A8" s="9"/>
      <c r="B8" s="409" t="s">
        <v>325</v>
      </c>
      <c r="C8" s="409"/>
      <c r="D8" s="409"/>
      <c r="E8" s="410">
        <v>0</v>
      </c>
      <c r="F8" s="350"/>
      <c r="G8" s="350"/>
      <c r="H8" s="350"/>
      <c r="I8" s="351"/>
      <c r="J8" s="351"/>
      <c r="K8" s="351"/>
      <c r="L8" s="408"/>
    </row>
    <row r="9" spans="1:12" ht="15" customHeight="1" x14ac:dyDescent="0.25">
      <c r="A9" s="9"/>
      <c r="B9" s="411" t="s">
        <v>326</v>
      </c>
      <c r="C9" s="411"/>
      <c r="D9" s="411"/>
      <c r="E9" s="412">
        <v>0</v>
      </c>
      <c r="F9" s="350"/>
      <c r="G9" s="350"/>
      <c r="H9" s="350"/>
      <c r="I9" s="351"/>
      <c r="J9" s="351"/>
      <c r="K9" s="351"/>
      <c r="L9" s="408"/>
    </row>
    <row r="10" spans="1:12" ht="15" customHeight="1" x14ac:dyDescent="0.25">
      <c r="A10" s="9"/>
      <c r="B10" s="411" t="s">
        <v>327</v>
      </c>
      <c r="C10" s="411"/>
      <c r="D10" s="411"/>
      <c r="E10" s="412">
        <v>0</v>
      </c>
      <c r="F10" s="350"/>
      <c r="G10" s="350"/>
      <c r="H10" s="350"/>
      <c r="I10" s="351"/>
      <c r="J10" s="351"/>
      <c r="K10" s="351"/>
      <c r="L10" s="408"/>
    </row>
    <row r="11" spans="1:12" ht="15" customHeight="1" x14ac:dyDescent="0.25">
      <c r="A11" s="9"/>
      <c r="B11" s="411" t="s">
        <v>328</v>
      </c>
      <c r="C11" s="411"/>
      <c r="D11" s="411"/>
      <c r="E11" s="412">
        <v>0</v>
      </c>
      <c r="F11" s="350"/>
      <c r="G11" s="350"/>
      <c r="H11" s="350"/>
      <c r="I11" s="351"/>
      <c r="J11" s="351"/>
      <c r="K11" s="351"/>
      <c r="L11" s="408"/>
    </row>
    <row r="12" spans="1:12" ht="15" x14ac:dyDescent="0.25">
      <c r="A12" s="9"/>
      <c r="B12" s="411" t="s">
        <v>329</v>
      </c>
      <c r="C12" s="411"/>
      <c r="D12" s="411"/>
      <c r="E12" s="412">
        <v>0</v>
      </c>
      <c r="F12" s="350"/>
      <c r="G12" s="413"/>
      <c r="H12" s="414"/>
      <c r="I12" s="415"/>
      <c r="J12" s="415"/>
      <c r="K12" s="351"/>
      <c r="L12" s="408"/>
    </row>
    <row r="13" spans="1:12" ht="15" x14ac:dyDescent="0.25">
      <c r="A13" s="9"/>
      <c r="B13" s="411" t="s">
        <v>664</v>
      </c>
      <c r="C13" s="411"/>
      <c r="D13" s="411"/>
      <c r="E13" s="412">
        <v>0</v>
      </c>
      <c r="F13" s="350"/>
      <c r="G13" s="416"/>
      <c r="H13" s="414"/>
      <c r="I13" s="415"/>
      <c r="J13" s="415"/>
      <c r="K13" s="351"/>
      <c r="L13" s="408"/>
    </row>
    <row r="14" spans="1:12" ht="15" x14ac:dyDescent="0.25">
      <c r="A14" s="9"/>
      <c r="B14" s="411" t="s">
        <v>665</v>
      </c>
      <c r="C14" s="411"/>
      <c r="D14" s="411"/>
      <c r="E14" s="412">
        <v>0</v>
      </c>
      <c r="F14" s="350"/>
      <c r="G14" s="416"/>
      <c r="H14" s="414"/>
      <c r="I14" s="415"/>
      <c r="J14" s="415"/>
      <c r="K14" s="351"/>
      <c r="L14" s="408"/>
    </row>
    <row r="15" spans="1:12" ht="15" customHeight="1" x14ac:dyDescent="0.25">
      <c r="A15" s="9"/>
      <c r="B15" s="411" t="s">
        <v>330</v>
      </c>
      <c r="C15" s="411"/>
      <c r="D15" s="411"/>
      <c r="E15" s="412">
        <v>0</v>
      </c>
      <c r="F15" s="350"/>
      <c r="G15" s="414"/>
      <c r="H15" s="414"/>
      <c r="I15" s="415"/>
      <c r="J15" s="415"/>
      <c r="K15" s="351"/>
      <c r="L15" s="408"/>
    </row>
    <row r="16" spans="1:12" ht="15" customHeight="1" x14ac:dyDescent="0.25">
      <c r="A16" s="9"/>
      <c r="B16" s="411" t="s">
        <v>331</v>
      </c>
      <c r="C16" s="411"/>
      <c r="D16" s="411"/>
      <c r="E16" s="412">
        <v>0</v>
      </c>
      <c r="F16" s="350"/>
      <c r="G16" s="414"/>
      <c r="H16" s="414"/>
      <c r="I16" s="415"/>
      <c r="J16" s="415"/>
      <c r="K16" s="351"/>
      <c r="L16" s="408"/>
    </row>
    <row r="17" spans="1:12" ht="15" x14ac:dyDescent="0.25">
      <c r="A17" s="9"/>
      <c r="B17" s="411" t="s">
        <v>332</v>
      </c>
      <c r="C17" s="411"/>
      <c r="D17" s="411"/>
      <c r="E17" s="412">
        <v>0</v>
      </c>
      <c r="F17" s="350"/>
      <c r="G17" s="416"/>
      <c r="H17" s="414"/>
      <c r="I17" s="415"/>
      <c r="J17" s="415"/>
      <c r="K17" s="351"/>
      <c r="L17" s="408"/>
    </row>
    <row r="18" spans="1:12" ht="15" x14ac:dyDescent="0.25">
      <c r="A18" s="9"/>
      <c r="B18" s="411" t="s">
        <v>333</v>
      </c>
      <c r="C18" s="411"/>
      <c r="D18" s="411"/>
      <c r="E18" s="412">
        <v>0</v>
      </c>
      <c r="F18" s="350"/>
      <c r="G18" s="413"/>
      <c r="H18" s="414"/>
      <c r="I18" s="415"/>
      <c r="J18" s="415"/>
      <c r="K18" s="351"/>
      <c r="L18" s="408"/>
    </row>
    <row r="19" spans="1:12" ht="15.6" x14ac:dyDescent="0.25">
      <c r="A19" s="9"/>
      <c r="B19" s="411" t="s">
        <v>334</v>
      </c>
      <c r="C19" s="411"/>
      <c r="D19" s="411"/>
      <c r="E19" s="417">
        <v>0</v>
      </c>
      <c r="F19" s="418"/>
      <c r="G19" s="419"/>
      <c r="H19" s="420"/>
      <c r="I19" s="421"/>
      <c r="J19" s="421"/>
      <c r="K19" s="351"/>
      <c r="L19" s="408"/>
    </row>
    <row r="20" spans="1:12" ht="15.6" x14ac:dyDescent="0.25">
      <c r="A20" s="9"/>
      <c r="B20" s="422" t="s">
        <v>335</v>
      </c>
      <c r="C20" s="890"/>
      <c r="D20" s="890"/>
      <c r="E20" s="423">
        <v>0</v>
      </c>
      <c r="F20" s="418"/>
      <c r="G20" s="419"/>
      <c r="H20" s="420"/>
      <c r="I20" s="421"/>
      <c r="J20" s="421"/>
      <c r="K20" s="351"/>
      <c r="L20" s="408"/>
    </row>
    <row r="21" spans="1:12" ht="15.6" x14ac:dyDescent="0.3">
      <c r="A21" s="9"/>
      <c r="B21" s="424"/>
      <c r="C21" s="425"/>
      <c r="D21" s="424" t="s">
        <v>336</v>
      </c>
      <c r="E21" s="426">
        <f>SUM(E8:E20)</f>
        <v>0</v>
      </c>
      <c r="F21" s="427"/>
      <c r="G21" s="427"/>
      <c r="H21" s="421"/>
      <c r="I21" s="421"/>
      <c r="J21" s="421"/>
      <c r="K21" s="351"/>
      <c r="L21" s="408"/>
    </row>
    <row r="22" spans="1:12" x14ac:dyDescent="0.25">
      <c r="A22" s="9"/>
      <c r="B22" s="427"/>
      <c r="C22" s="427"/>
      <c r="D22" s="427"/>
      <c r="E22" s="427"/>
      <c r="F22" s="427"/>
      <c r="G22" s="428"/>
      <c r="H22" s="421"/>
      <c r="I22" s="421"/>
      <c r="J22" s="421"/>
      <c r="K22" s="351"/>
      <c r="L22" s="408"/>
    </row>
    <row r="23" spans="1:12" ht="15.6" x14ac:dyDescent="0.3">
      <c r="A23" s="9"/>
      <c r="B23" s="188" t="s">
        <v>337</v>
      </c>
      <c r="C23" s="189"/>
      <c r="D23" s="188"/>
      <c r="E23" s="320"/>
      <c r="F23" s="427"/>
      <c r="G23" s="427"/>
      <c r="H23" s="427"/>
      <c r="I23" s="427"/>
      <c r="J23" s="427"/>
      <c r="K23" s="351"/>
      <c r="L23" s="408"/>
    </row>
    <row r="24" spans="1:12" ht="15" x14ac:dyDescent="0.25">
      <c r="A24" s="9"/>
      <c r="B24" s="411" t="s">
        <v>338</v>
      </c>
      <c r="C24" s="429"/>
      <c r="D24" s="409"/>
      <c r="E24" s="410">
        <v>0</v>
      </c>
      <c r="F24" s="422"/>
      <c r="G24" s="422"/>
      <c r="H24" s="422"/>
      <c r="I24" s="422"/>
      <c r="J24" s="422"/>
      <c r="K24" s="351"/>
      <c r="L24" s="408"/>
    </row>
    <row r="25" spans="1:12" ht="15" customHeight="1" x14ac:dyDescent="0.25">
      <c r="A25" s="9"/>
      <c r="B25" s="411" t="s">
        <v>339</v>
      </c>
      <c r="C25" s="411"/>
      <c r="D25" s="411"/>
      <c r="E25" s="412">
        <v>0</v>
      </c>
      <c r="F25" s="422"/>
      <c r="G25" s="422"/>
      <c r="H25" s="422"/>
      <c r="I25" s="422"/>
      <c r="J25" s="422"/>
      <c r="K25" s="351"/>
      <c r="L25" s="408"/>
    </row>
    <row r="26" spans="1:12" ht="15" customHeight="1" x14ac:dyDescent="0.25">
      <c r="A26" s="9"/>
      <c r="B26" s="411" t="s">
        <v>340</v>
      </c>
      <c r="C26" s="411"/>
      <c r="D26" s="411"/>
      <c r="E26" s="412">
        <v>0</v>
      </c>
      <c r="F26" s="422"/>
      <c r="G26" s="422"/>
      <c r="H26" s="422"/>
      <c r="I26" s="422"/>
      <c r="J26" s="422"/>
      <c r="K26" s="351"/>
      <c r="L26" s="408"/>
    </row>
    <row r="27" spans="1:12" ht="15" customHeight="1" x14ac:dyDescent="0.25">
      <c r="A27" s="9"/>
      <c r="B27" s="411" t="s">
        <v>341</v>
      </c>
      <c r="C27" s="411"/>
      <c r="D27" s="411"/>
      <c r="E27" s="412">
        <v>0</v>
      </c>
      <c r="F27" s="422"/>
      <c r="G27" s="422"/>
      <c r="H27" s="422"/>
      <c r="I27" s="422"/>
      <c r="J27" s="422"/>
      <c r="K27" s="351"/>
      <c r="L27" s="408"/>
    </row>
    <row r="28" spans="1:12" ht="15" customHeight="1" x14ac:dyDescent="0.25">
      <c r="A28" s="9"/>
      <c r="B28" s="411" t="s">
        <v>342</v>
      </c>
      <c r="C28" s="411"/>
      <c r="D28" s="411"/>
      <c r="E28" s="412">
        <v>0</v>
      </c>
      <c r="F28" s="422"/>
      <c r="G28" s="422"/>
      <c r="H28" s="422"/>
      <c r="I28" s="422"/>
      <c r="J28" s="422"/>
      <c r="K28" s="351"/>
      <c r="L28" s="408"/>
    </row>
    <row r="29" spans="1:12" ht="15" customHeight="1" x14ac:dyDescent="0.25">
      <c r="A29" s="9"/>
      <c r="B29" s="411" t="s">
        <v>343</v>
      </c>
      <c r="C29" s="411"/>
      <c r="D29" s="411"/>
      <c r="E29" s="412">
        <v>0</v>
      </c>
      <c r="F29" s="422"/>
      <c r="G29" s="422"/>
      <c r="H29" s="422"/>
      <c r="I29" s="422"/>
      <c r="J29" s="422"/>
      <c r="K29" s="351"/>
      <c r="L29" s="408"/>
    </row>
    <row r="30" spans="1:12" ht="15" customHeight="1" x14ac:dyDescent="0.25">
      <c r="A30" s="9"/>
      <c r="B30" s="411" t="s">
        <v>344</v>
      </c>
      <c r="C30" s="411"/>
      <c r="D30" s="411"/>
      <c r="E30" s="412">
        <v>0</v>
      </c>
      <c r="F30" s="422"/>
      <c r="G30" s="422"/>
      <c r="H30" s="422"/>
      <c r="I30" s="422"/>
      <c r="J30" s="422"/>
      <c r="K30" s="351"/>
      <c r="L30" s="408"/>
    </row>
    <row r="31" spans="1:12" ht="15.6" x14ac:dyDescent="0.25">
      <c r="A31" s="9"/>
      <c r="B31" s="422" t="s">
        <v>335</v>
      </c>
      <c r="C31" s="890"/>
      <c r="D31" s="890"/>
      <c r="E31" s="412">
        <v>0</v>
      </c>
      <c r="F31" s="418"/>
      <c r="G31" s="418"/>
      <c r="H31" s="418"/>
      <c r="I31" s="418"/>
      <c r="J31" s="430"/>
      <c r="K31" s="351"/>
      <c r="L31" s="408"/>
    </row>
    <row r="32" spans="1:12" ht="15.6" x14ac:dyDescent="0.3">
      <c r="A32" s="9"/>
      <c r="B32" s="424"/>
      <c r="C32" s="425"/>
      <c r="D32" s="424" t="s">
        <v>336</v>
      </c>
      <c r="E32" s="426">
        <f>SUM(E24:E31)</f>
        <v>0</v>
      </c>
      <c r="F32" s="427"/>
      <c r="G32" s="427"/>
      <c r="H32" s="427"/>
      <c r="I32" s="427"/>
      <c r="J32" s="427"/>
      <c r="K32" s="351"/>
      <c r="L32" s="408"/>
    </row>
    <row r="33" spans="1:12" x14ac:dyDescent="0.25">
      <c r="A33" s="9"/>
      <c r="B33" s="427"/>
      <c r="C33" s="427"/>
      <c r="D33" s="427"/>
      <c r="E33" s="427"/>
      <c r="F33" s="427"/>
      <c r="G33" s="427"/>
      <c r="H33" s="427"/>
      <c r="I33" s="427"/>
      <c r="J33" s="427"/>
      <c r="K33" s="351"/>
      <c r="L33" s="408"/>
    </row>
    <row r="34" spans="1:12" ht="15.6" x14ac:dyDescent="0.3">
      <c r="A34" s="9"/>
      <c r="B34" s="188" t="s">
        <v>345</v>
      </c>
      <c r="C34" s="189"/>
      <c r="D34" s="188" t="s">
        <v>346</v>
      </c>
      <c r="E34" s="320"/>
      <c r="F34" s="427"/>
      <c r="G34" s="427"/>
      <c r="H34" s="427"/>
      <c r="I34" s="427"/>
      <c r="J34" s="427"/>
      <c r="K34" s="351"/>
      <c r="L34" s="408"/>
    </row>
    <row r="35" spans="1:12" ht="15" customHeight="1" x14ac:dyDescent="0.25">
      <c r="A35" s="9"/>
      <c r="B35" s="422" t="s">
        <v>347</v>
      </c>
      <c r="C35" s="422"/>
      <c r="D35" s="422"/>
      <c r="E35" s="410">
        <v>0</v>
      </c>
      <c r="F35" s="422"/>
      <c r="G35" s="422"/>
      <c r="H35" s="422"/>
      <c r="I35" s="422"/>
      <c r="J35" s="422"/>
      <c r="K35" s="351"/>
      <c r="L35" s="408"/>
    </row>
    <row r="36" spans="1:12" ht="15" customHeight="1" x14ac:dyDescent="0.25">
      <c r="A36" s="9"/>
      <c r="B36" s="411" t="s">
        <v>348</v>
      </c>
      <c r="C36" s="411"/>
      <c r="D36" s="411"/>
      <c r="E36" s="412">
        <v>0</v>
      </c>
      <c r="F36" s="422"/>
      <c r="G36" s="422"/>
      <c r="H36" s="422"/>
      <c r="I36" s="422"/>
      <c r="J36" s="422"/>
      <c r="K36" s="351"/>
      <c r="L36" s="408"/>
    </row>
    <row r="37" spans="1:12" ht="15" customHeight="1" x14ac:dyDescent="0.25">
      <c r="A37" s="9"/>
      <c r="B37" s="411" t="s">
        <v>349</v>
      </c>
      <c r="C37" s="411"/>
      <c r="D37" s="411"/>
      <c r="E37" s="412">
        <v>0</v>
      </c>
      <c r="F37" s="422"/>
      <c r="G37" s="422"/>
      <c r="H37" s="422"/>
      <c r="I37" s="422"/>
      <c r="J37" s="422"/>
      <c r="K37" s="351"/>
      <c r="L37" s="408"/>
    </row>
    <row r="38" spans="1:12" ht="15" customHeight="1" x14ac:dyDescent="0.25">
      <c r="A38" s="9"/>
      <c r="B38" s="411" t="s">
        <v>350</v>
      </c>
      <c r="C38" s="411"/>
      <c r="D38" s="411"/>
      <c r="E38" s="412">
        <v>0</v>
      </c>
      <c r="F38" s="422"/>
      <c r="G38" s="422"/>
      <c r="H38" s="422"/>
      <c r="I38" s="422"/>
      <c r="J38" s="422"/>
      <c r="K38" s="351"/>
      <c r="L38" s="408"/>
    </row>
    <row r="39" spans="1:12" ht="15" customHeight="1" x14ac:dyDescent="0.25">
      <c r="A39" s="9"/>
      <c r="B39" s="411" t="s">
        <v>351</v>
      </c>
      <c r="C39" s="411"/>
      <c r="D39" s="411"/>
      <c r="E39" s="412">
        <v>0</v>
      </c>
      <c r="F39" s="422"/>
      <c r="G39" s="422"/>
      <c r="H39" s="422"/>
      <c r="I39" s="422"/>
      <c r="J39" s="422"/>
      <c r="K39" s="351"/>
      <c r="L39" s="408"/>
    </row>
    <row r="40" spans="1:12" ht="15" x14ac:dyDescent="0.25">
      <c r="A40" s="9"/>
      <c r="B40" s="411" t="s">
        <v>271</v>
      </c>
      <c r="C40" s="411"/>
      <c r="D40" s="411"/>
      <c r="E40" s="412">
        <v>0</v>
      </c>
      <c r="F40" s="422"/>
      <c r="G40" s="422"/>
      <c r="H40" s="422"/>
      <c r="I40" s="422"/>
      <c r="J40" s="422"/>
      <c r="K40" s="351"/>
      <c r="L40" s="408"/>
    </row>
    <row r="41" spans="1:12" ht="15" customHeight="1" x14ac:dyDescent="0.25">
      <c r="A41" s="9"/>
      <c r="B41" s="411" t="s">
        <v>352</v>
      </c>
      <c r="C41" s="411"/>
      <c r="D41" s="411"/>
      <c r="E41" s="412">
        <v>0</v>
      </c>
      <c r="F41" s="422"/>
      <c r="G41" s="422"/>
      <c r="H41" s="422"/>
      <c r="I41" s="422"/>
      <c r="J41" s="422"/>
      <c r="K41" s="351"/>
      <c r="L41" s="408"/>
    </row>
    <row r="42" spans="1:12" ht="15" x14ac:dyDescent="0.25">
      <c r="A42" s="9"/>
      <c r="B42" s="891" t="s">
        <v>666</v>
      </c>
      <c r="C42" s="891"/>
      <c r="D42" s="891"/>
      <c r="E42" s="431">
        <v>0</v>
      </c>
      <c r="F42" s="422"/>
      <c r="G42" s="422"/>
      <c r="H42" s="422"/>
      <c r="I42" s="422"/>
      <c r="J42" s="422"/>
      <c r="K42" s="351"/>
      <c r="L42" s="408"/>
    </row>
    <row r="43" spans="1:12" ht="15" customHeight="1" x14ac:dyDescent="0.25">
      <c r="A43" s="9"/>
      <c r="B43" s="411" t="s">
        <v>353</v>
      </c>
      <c r="C43" s="411"/>
      <c r="D43" s="411"/>
      <c r="E43" s="412">
        <v>0</v>
      </c>
      <c r="F43" s="422"/>
      <c r="G43" s="422"/>
      <c r="H43" s="422"/>
      <c r="I43" s="422"/>
      <c r="J43" s="422"/>
      <c r="K43" s="351"/>
      <c r="L43" s="408"/>
    </row>
    <row r="44" spans="1:12" ht="15" customHeight="1" x14ac:dyDescent="0.25">
      <c r="A44" s="9"/>
      <c r="B44" s="411" t="s">
        <v>354</v>
      </c>
      <c r="C44" s="411"/>
      <c r="D44" s="411"/>
      <c r="E44" s="412">
        <v>0</v>
      </c>
      <c r="F44" s="422"/>
      <c r="G44" s="422"/>
      <c r="H44" s="422"/>
      <c r="I44" s="422"/>
      <c r="J44" s="422"/>
      <c r="K44" s="351"/>
      <c r="L44" s="408"/>
    </row>
    <row r="45" spans="1:12" ht="15.6" x14ac:dyDescent="0.25">
      <c r="A45" s="9"/>
      <c r="B45" s="422" t="s">
        <v>335</v>
      </c>
      <c r="C45" s="890"/>
      <c r="D45" s="890"/>
      <c r="E45" s="432">
        <v>0</v>
      </c>
      <c r="F45" s="418"/>
      <c r="G45" s="418"/>
      <c r="H45" s="418"/>
      <c r="I45" s="418"/>
      <c r="J45" s="430"/>
      <c r="K45" s="351"/>
      <c r="L45" s="408"/>
    </row>
    <row r="46" spans="1:12" ht="15.6" x14ac:dyDescent="0.3">
      <c r="A46" s="9"/>
      <c r="B46" s="424"/>
      <c r="C46" s="425"/>
      <c r="D46" s="424" t="s">
        <v>336</v>
      </c>
      <c r="E46" s="426">
        <f>SUM(E35:E45)</f>
        <v>0</v>
      </c>
      <c r="F46" s="427"/>
      <c r="G46" s="427"/>
      <c r="H46" s="427"/>
      <c r="I46" s="427"/>
      <c r="J46" s="427"/>
      <c r="K46" s="351"/>
      <c r="L46" s="408"/>
    </row>
    <row r="47" spans="1:12" x14ac:dyDescent="0.25">
      <c r="A47" s="9"/>
      <c r="B47" s="427"/>
      <c r="C47" s="427"/>
      <c r="D47" s="427"/>
      <c r="E47" s="427"/>
      <c r="F47" s="427"/>
      <c r="G47" s="427"/>
      <c r="H47" s="427"/>
      <c r="I47" s="427"/>
      <c r="J47" s="427"/>
      <c r="K47" s="351"/>
      <c r="L47" s="408"/>
    </row>
    <row r="48" spans="1:12" ht="15.6" x14ac:dyDescent="0.3">
      <c r="A48" s="9"/>
      <c r="B48" s="188" t="s">
        <v>355</v>
      </c>
      <c r="C48" s="189"/>
      <c r="D48" s="188" t="s">
        <v>356</v>
      </c>
      <c r="E48" s="320"/>
      <c r="F48" s="427"/>
      <c r="G48" s="427"/>
      <c r="H48" s="427"/>
      <c r="I48" s="427"/>
      <c r="J48" s="427"/>
      <c r="K48" s="351"/>
      <c r="L48" s="408"/>
    </row>
    <row r="49" spans="1:12" ht="15" customHeight="1" x14ac:dyDescent="0.25">
      <c r="A49" s="9"/>
      <c r="B49" s="409" t="s">
        <v>357</v>
      </c>
      <c r="C49" s="409"/>
      <c r="D49" s="409"/>
      <c r="E49" s="410">
        <v>0</v>
      </c>
      <c r="F49" s="427"/>
      <c r="G49" s="427"/>
      <c r="H49" s="427"/>
      <c r="I49" s="427"/>
      <c r="J49" s="427"/>
      <c r="K49" s="351"/>
      <c r="L49" s="408"/>
    </row>
    <row r="50" spans="1:12" ht="15" customHeight="1" x14ac:dyDescent="0.25">
      <c r="A50" s="9"/>
      <c r="B50" s="411" t="s">
        <v>358</v>
      </c>
      <c r="C50" s="411"/>
      <c r="D50" s="433"/>
      <c r="E50" s="412">
        <v>0</v>
      </c>
      <c r="F50" s="427"/>
      <c r="G50" s="427"/>
      <c r="H50" s="427"/>
      <c r="I50" s="427"/>
      <c r="J50" s="427"/>
      <c r="K50" s="351"/>
      <c r="L50" s="408"/>
    </row>
    <row r="51" spans="1:12" ht="15" customHeight="1" x14ac:dyDescent="0.25">
      <c r="A51" s="9"/>
      <c r="B51" s="411" t="s">
        <v>359</v>
      </c>
      <c r="C51" s="411"/>
      <c r="D51" s="411"/>
      <c r="E51" s="412">
        <v>0</v>
      </c>
      <c r="F51" s="427"/>
      <c r="G51" s="427"/>
      <c r="H51" s="427"/>
      <c r="I51" s="427"/>
      <c r="J51" s="427"/>
      <c r="K51" s="351"/>
      <c r="L51" s="408"/>
    </row>
    <row r="52" spans="1:12" ht="15" x14ac:dyDescent="0.25">
      <c r="A52" s="9"/>
      <c r="B52" s="422" t="s">
        <v>335</v>
      </c>
      <c r="C52" s="430"/>
      <c r="D52" s="430"/>
      <c r="E52" s="412">
        <v>0</v>
      </c>
      <c r="F52" s="427"/>
      <c r="G52" s="427"/>
      <c r="H52" s="427"/>
      <c r="I52" s="427"/>
      <c r="J52" s="427"/>
      <c r="K52" s="351"/>
      <c r="L52" s="408"/>
    </row>
    <row r="53" spans="1:12" ht="15.6" x14ac:dyDescent="0.3">
      <c r="A53" s="9"/>
      <c r="B53" s="424"/>
      <c r="C53" s="425"/>
      <c r="D53" s="424" t="s">
        <v>336</v>
      </c>
      <c r="E53" s="426">
        <f>SUM(E49:E52)</f>
        <v>0</v>
      </c>
      <c r="F53" s="427"/>
      <c r="G53" s="427"/>
      <c r="H53" s="427"/>
      <c r="I53" s="427"/>
      <c r="J53" s="427"/>
      <c r="K53" s="351"/>
      <c r="L53" s="408"/>
    </row>
    <row r="54" spans="1:12" ht="15.6" x14ac:dyDescent="0.3">
      <c r="A54" s="9"/>
      <c r="B54" s="356"/>
      <c r="C54" s="427"/>
      <c r="D54" s="356"/>
      <c r="E54" s="434"/>
      <c r="F54" s="427"/>
      <c r="G54" s="427"/>
      <c r="H54" s="427"/>
      <c r="I54" s="427"/>
      <c r="J54" s="427"/>
      <c r="K54" s="351"/>
      <c r="L54" s="408"/>
    </row>
    <row r="55" spans="1:12" ht="15" x14ac:dyDescent="0.25">
      <c r="A55" s="9"/>
      <c r="B55" s="435" t="s">
        <v>360</v>
      </c>
      <c r="C55" s="427"/>
      <c r="D55" s="427"/>
      <c r="E55" s="427"/>
      <c r="F55" s="427"/>
      <c r="G55" s="427"/>
      <c r="H55" s="427"/>
      <c r="I55" s="427"/>
      <c r="J55" s="427"/>
      <c r="K55" s="351"/>
      <c r="L55" s="408"/>
    </row>
    <row r="56" spans="1:12" x14ac:dyDescent="0.25">
      <c r="A56" s="9"/>
      <c r="B56" s="427"/>
      <c r="C56" s="427"/>
      <c r="D56" s="427"/>
      <c r="E56" s="427"/>
      <c r="F56" s="427"/>
      <c r="G56" s="427"/>
      <c r="H56" s="427"/>
      <c r="I56" s="427"/>
      <c r="J56" s="427"/>
      <c r="K56" s="351"/>
      <c r="L56" s="408"/>
    </row>
    <row r="57" spans="1:12" ht="16.2" thickBot="1" x14ac:dyDescent="0.35">
      <c r="B57" s="424" t="s">
        <v>361</v>
      </c>
      <c r="C57" s="436"/>
      <c r="D57" s="436"/>
      <c r="E57" s="437">
        <f>+E21+E32+E46+E53</f>
        <v>0</v>
      </c>
      <c r="F57" s="438"/>
      <c r="G57" s="438"/>
      <c r="H57" s="438"/>
      <c r="I57" s="438"/>
      <c r="J57" s="438"/>
      <c r="K57" s="408"/>
      <c r="L57" s="408"/>
    </row>
    <row r="58" spans="1:12" ht="13.8" thickTop="1" x14ac:dyDescent="0.25">
      <c r="B58" s="438"/>
      <c r="C58" s="438"/>
      <c r="D58" s="438"/>
      <c r="E58" s="438"/>
      <c r="F58" s="438"/>
      <c r="G58" s="438"/>
      <c r="H58" s="438"/>
      <c r="I58" s="438"/>
      <c r="J58" s="438"/>
      <c r="K58" s="408"/>
      <c r="L58" s="408"/>
    </row>
    <row r="59" spans="1:12" ht="15.6" x14ac:dyDescent="0.3">
      <c r="B59" s="356" t="s">
        <v>362</v>
      </c>
      <c r="C59" s="438"/>
      <c r="D59" s="438"/>
      <c r="E59" s="438"/>
      <c r="F59" s="438"/>
      <c r="G59" s="438"/>
      <c r="H59" s="438"/>
      <c r="I59" s="438"/>
      <c r="J59" s="438"/>
      <c r="K59" s="408"/>
      <c r="L59" s="408"/>
    </row>
    <row r="60" spans="1:12" ht="31.2" x14ac:dyDescent="0.25">
      <c r="B60" s="270" t="s">
        <v>363</v>
      </c>
      <c r="C60" s="270"/>
      <c r="D60" s="270"/>
      <c r="E60" s="439" t="s">
        <v>364</v>
      </c>
      <c r="F60" s="440"/>
      <c r="G60" s="270" t="s">
        <v>365</v>
      </c>
      <c r="H60" s="441"/>
      <c r="I60" s="438"/>
      <c r="J60" s="438"/>
      <c r="K60" s="408"/>
      <c r="L60" s="408"/>
    </row>
    <row r="61" spans="1:12" ht="15" customHeight="1" x14ac:dyDescent="0.25">
      <c r="B61" s="422" t="s">
        <v>366</v>
      </c>
      <c r="C61" s="422"/>
      <c r="D61" s="422"/>
      <c r="E61" s="410">
        <v>0</v>
      </c>
      <c r="F61" s="438"/>
      <c r="G61" s="410">
        <v>0</v>
      </c>
      <c r="H61" s="438"/>
      <c r="I61" s="438"/>
      <c r="J61" s="438"/>
      <c r="K61" s="408"/>
      <c r="L61" s="408"/>
    </row>
    <row r="62" spans="1:12" ht="15" customHeight="1" x14ac:dyDescent="0.25">
      <c r="B62" s="422" t="s">
        <v>367</v>
      </c>
      <c r="C62" s="422"/>
      <c r="D62" s="422"/>
      <c r="E62" s="412">
        <v>0</v>
      </c>
      <c r="F62" s="438"/>
      <c r="G62" s="412">
        <v>0</v>
      </c>
      <c r="H62" s="438"/>
      <c r="I62" s="438"/>
      <c r="J62" s="438"/>
      <c r="K62" s="408"/>
      <c r="L62" s="408"/>
    </row>
    <row r="63" spans="1:12" ht="15" customHeight="1" x14ac:dyDescent="0.25">
      <c r="B63" s="422" t="s">
        <v>368</v>
      </c>
      <c r="C63" s="422"/>
      <c r="D63" s="422"/>
      <c r="E63" s="412">
        <v>0</v>
      </c>
      <c r="F63" s="438"/>
      <c r="G63" s="412">
        <v>0</v>
      </c>
      <c r="H63" s="438"/>
      <c r="I63" s="438"/>
      <c r="J63" s="438"/>
      <c r="K63" s="408"/>
      <c r="L63" s="408"/>
    </row>
    <row r="64" spans="1:12" ht="15" customHeight="1" x14ac:dyDescent="0.25">
      <c r="B64" s="422" t="s">
        <v>369</v>
      </c>
      <c r="C64" s="422"/>
      <c r="D64" s="422"/>
      <c r="E64" s="412">
        <v>0</v>
      </c>
      <c r="F64" s="438"/>
      <c r="G64" s="412">
        <v>0</v>
      </c>
      <c r="H64" s="438"/>
      <c r="I64" s="438"/>
      <c r="J64" s="438"/>
      <c r="K64" s="408"/>
      <c r="L64" s="408"/>
    </row>
    <row r="65" spans="2:12" ht="15" customHeight="1" x14ac:dyDescent="0.25">
      <c r="B65" s="422" t="s">
        <v>370</v>
      </c>
      <c r="C65" s="422"/>
      <c r="D65" s="422"/>
      <c r="E65" s="412">
        <v>0</v>
      </c>
      <c r="F65" s="438"/>
      <c r="G65" s="412">
        <v>0</v>
      </c>
      <c r="H65" s="438"/>
      <c r="I65" s="438"/>
      <c r="J65" s="438"/>
      <c r="K65" s="408"/>
      <c r="L65" s="408"/>
    </row>
    <row r="66" spans="2:12" ht="15.75" customHeight="1" x14ac:dyDescent="0.25">
      <c r="B66" s="422" t="s">
        <v>371</v>
      </c>
      <c r="C66" s="422"/>
      <c r="D66" s="422"/>
      <c r="E66" s="432">
        <v>0</v>
      </c>
      <c r="F66" s="438"/>
      <c r="G66" s="432">
        <v>0</v>
      </c>
      <c r="H66" s="438"/>
      <c r="I66" s="438"/>
      <c r="J66" s="438"/>
      <c r="K66" s="408"/>
      <c r="L66" s="408"/>
    </row>
    <row r="67" spans="2:12" ht="15.6" x14ac:dyDescent="0.25">
      <c r="B67" s="442" t="s">
        <v>143</v>
      </c>
      <c r="C67" s="443"/>
      <c r="D67" s="443"/>
      <c r="E67" s="426">
        <f>SUM(E61:E66)</f>
        <v>0</v>
      </c>
      <c r="F67" s="436"/>
      <c r="G67" s="426">
        <f>SUM(G61:G66)</f>
        <v>0</v>
      </c>
      <c r="H67" s="438"/>
      <c r="I67" s="438"/>
      <c r="J67" s="438"/>
      <c r="K67" s="408"/>
      <c r="L67" s="408"/>
    </row>
    <row r="68" spans="2:12" x14ac:dyDescent="0.25">
      <c r="B68" s="438"/>
      <c r="C68" s="438"/>
      <c r="D68" s="438"/>
      <c r="E68" s="438"/>
      <c r="F68" s="438"/>
      <c r="G68" s="438"/>
      <c r="H68" s="438"/>
      <c r="I68" s="438"/>
      <c r="J68" s="438"/>
      <c r="K68" s="408"/>
      <c r="L68" s="408"/>
    </row>
    <row r="69" spans="2:12" x14ac:dyDescent="0.25">
      <c r="B69" s="408"/>
      <c r="C69" s="408"/>
      <c r="D69" s="408"/>
      <c r="E69" s="408"/>
      <c r="F69" s="408"/>
      <c r="G69" s="408"/>
      <c r="H69" s="408"/>
      <c r="I69" s="408"/>
      <c r="J69" s="408"/>
      <c r="K69" s="408"/>
      <c r="L69" s="408"/>
    </row>
    <row r="70" spans="2:12" x14ac:dyDescent="0.25">
      <c r="B70" s="408"/>
      <c r="C70" s="408"/>
      <c r="D70" s="408"/>
      <c r="E70" s="408"/>
      <c r="F70" s="408"/>
      <c r="G70" s="408"/>
      <c r="H70" s="408"/>
      <c r="I70" s="408"/>
      <c r="J70" s="408"/>
      <c r="K70" s="408"/>
      <c r="L70" s="408"/>
    </row>
    <row r="71" spans="2:12" x14ac:dyDescent="0.25">
      <c r="B71" s="408"/>
      <c r="C71" s="408"/>
      <c r="D71" s="408"/>
      <c r="E71" s="408"/>
      <c r="F71" s="408"/>
      <c r="G71" s="408"/>
      <c r="H71" s="408"/>
      <c r="I71" s="408"/>
      <c r="J71" s="408"/>
      <c r="K71" s="408"/>
      <c r="L71" s="408"/>
    </row>
  </sheetData>
  <sheetProtection algorithmName="SHA-512" hashValue="E5IkD9thiQnOe44lQVQ42B4X6ygY9R6S8BQFXIJHV9qMVr36vPSA2upu5IytYxi3/pZ8j7NMX5loO9pKPAsPRg==" saltValue="IcKRmtU7C1aI7CPFy1Ig4A==" spinCount="100000" sheet="1" objects="1" scenarios="1"/>
  <mergeCells count="4">
    <mergeCell ref="C20:D20"/>
    <mergeCell ref="C31:D31"/>
    <mergeCell ref="B42:D42"/>
    <mergeCell ref="C45:D45"/>
  </mergeCells>
  <pageMargins left="0.35" right="0.25" top="0.32" bottom="0.5" header="0.32" footer="0.3"/>
  <pageSetup orientation="portrait" r:id="rId1"/>
  <headerFooter alignWithMargins="0">
    <oddFooter>&amp;L&amp;7&amp;D NHD 775.687.2033&amp;C&amp;7&amp;F  &amp;A&amp;R&amp;7Page &amp;P of &amp;N</oddFooter>
  </headerFooter>
  <rowBreaks count="1" manualBreakCount="1">
    <brk id="47" max="7"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81"/>
  <sheetViews>
    <sheetView showGridLines="0" zoomScaleNormal="100" zoomScaleSheetLayoutView="100" workbookViewId="0"/>
  </sheetViews>
  <sheetFormatPr defaultColWidth="9.109375" defaultRowHeight="13.2" x14ac:dyDescent="0.25"/>
  <cols>
    <col min="1" max="1" width="5.109375" style="2" customWidth="1"/>
    <col min="2" max="2" width="9.109375" style="2"/>
    <col min="3" max="3" width="10.33203125" style="2" customWidth="1"/>
    <col min="4" max="4" width="6.44140625" style="2" customWidth="1"/>
    <col min="5" max="7" width="11.88671875" style="2" bestFit="1" customWidth="1"/>
    <col min="8" max="8" width="13.6640625" style="2" customWidth="1"/>
    <col min="9" max="19" width="11.88671875" style="2" bestFit="1" customWidth="1"/>
    <col min="20" max="16384" width="9.109375" style="2"/>
  </cols>
  <sheetData>
    <row r="1" spans="1:19" x14ac:dyDescent="0.25">
      <c r="A1" s="1" t="str">
        <f>Div</f>
        <v>State of Nevada Housing Division</v>
      </c>
      <c r="H1" s="609" t="s">
        <v>92</v>
      </c>
      <c r="I1" s="694">
        <f>+TotUnits</f>
        <v>0</v>
      </c>
      <c r="J1" s="592" t="s">
        <v>372</v>
      </c>
      <c r="K1" s="608">
        <v>0</v>
      </c>
      <c r="L1" s="444" t="s">
        <v>683</v>
      </c>
      <c r="R1" s="14" t="s">
        <v>20</v>
      </c>
      <c r="S1" s="14"/>
    </row>
    <row r="2" spans="1:19" ht="15.6" x14ac:dyDescent="0.3">
      <c r="A2" s="4" t="str">
        <f>nhd</f>
        <v>2014 LOW-INCOME HOUSING UNIVERSAL FUNDING APPLICATION</v>
      </c>
      <c r="B2" s="5"/>
      <c r="C2" s="6"/>
      <c r="J2" s="592" t="s">
        <v>373</v>
      </c>
      <c r="K2" s="608">
        <v>0</v>
      </c>
      <c r="L2" s="444" t="s">
        <v>692</v>
      </c>
    </row>
    <row r="3" spans="1:19" ht="15.6" x14ac:dyDescent="0.3">
      <c r="A3" s="7" t="s">
        <v>374</v>
      </c>
      <c r="B3" s="8"/>
      <c r="C3" s="6"/>
      <c r="J3" s="592" t="s">
        <v>375</v>
      </c>
      <c r="K3" s="608">
        <v>2.3E-2</v>
      </c>
      <c r="L3" s="444" t="s">
        <v>684</v>
      </c>
    </row>
    <row r="4" spans="1:19" x14ac:dyDescent="0.25">
      <c r="A4" s="446" t="s">
        <v>376</v>
      </c>
      <c r="B4" s="9"/>
      <c r="C4" s="9"/>
      <c r="D4" s="9"/>
      <c r="E4" s="9"/>
      <c r="F4" s="9"/>
      <c r="G4" s="9"/>
      <c r="H4" s="9"/>
      <c r="I4" s="9"/>
      <c r="J4" s="9"/>
    </row>
    <row r="5" spans="1:19" x14ac:dyDescent="0.25">
      <c r="A5" s="9"/>
      <c r="B5" s="9"/>
      <c r="C5" s="9"/>
      <c r="D5" s="9"/>
      <c r="E5" s="447">
        <v>1</v>
      </c>
      <c r="F5" s="447">
        <f>+E5+1</f>
        <v>2</v>
      </c>
      <c r="G5" s="447">
        <f t="shared" ref="G5:S5" si="0">+F5+1</f>
        <v>3</v>
      </c>
      <c r="H5" s="447">
        <f t="shared" si="0"/>
        <v>4</v>
      </c>
      <c r="I5" s="447">
        <f t="shared" si="0"/>
        <v>5</v>
      </c>
      <c r="J5" s="447">
        <f t="shared" si="0"/>
        <v>6</v>
      </c>
      <c r="K5" s="447">
        <f t="shared" si="0"/>
        <v>7</v>
      </c>
      <c r="L5" s="447">
        <f t="shared" si="0"/>
        <v>8</v>
      </c>
      <c r="M5" s="447">
        <f t="shared" si="0"/>
        <v>9</v>
      </c>
      <c r="N5" s="447">
        <f t="shared" si="0"/>
        <v>10</v>
      </c>
      <c r="O5" s="447">
        <f t="shared" si="0"/>
        <v>11</v>
      </c>
      <c r="P5" s="447">
        <f t="shared" si="0"/>
        <v>12</v>
      </c>
      <c r="Q5" s="447">
        <f t="shared" si="0"/>
        <v>13</v>
      </c>
      <c r="R5" s="447">
        <f t="shared" si="0"/>
        <v>14</v>
      </c>
      <c r="S5" s="447">
        <f t="shared" si="0"/>
        <v>15</v>
      </c>
    </row>
    <row r="6" spans="1:19" x14ac:dyDescent="0.25">
      <c r="A6" s="9"/>
      <c r="B6" s="448" t="s">
        <v>377</v>
      </c>
      <c r="C6" s="9"/>
      <c r="D6" s="9"/>
      <c r="F6" s="9"/>
      <c r="G6" s="9"/>
      <c r="H6" s="9"/>
      <c r="I6" s="9"/>
      <c r="J6" s="9"/>
    </row>
    <row r="7" spans="1:19" x14ac:dyDescent="0.25">
      <c r="A7" s="449">
        <f>+$K$1</f>
        <v>0</v>
      </c>
      <c r="B7" s="450" t="s">
        <v>378</v>
      </c>
      <c r="C7" s="9"/>
      <c r="D7" s="9"/>
      <c r="E7" s="590">
        <v>0</v>
      </c>
      <c r="F7" s="499">
        <f>E7*(1+$A7)</f>
        <v>0</v>
      </c>
      <c r="G7" s="499">
        <f t="shared" ref="G7:S9" si="1">F7*(1+$A7)</f>
        <v>0</v>
      </c>
      <c r="H7" s="499">
        <f t="shared" si="1"/>
        <v>0</v>
      </c>
      <c r="I7" s="499">
        <f t="shared" si="1"/>
        <v>0</v>
      </c>
      <c r="J7" s="499">
        <f t="shared" si="1"/>
        <v>0</v>
      </c>
      <c r="K7" s="591">
        <f t="shared" si="1"/>
        <v>0</v>
      </c>
      <c r="L7" s="591">
        <f t="shared" si="1"/>
        <v>0</v>
      </c>
      <c r="M7" s="591">
        <f t="shared" si="1"/>
        <v>0</v>
      </c>
      <c r="N7" s="591">
        <f t="shared" si="1"/>
        <v>0</v>
      </c>
      <c r="O7" s="591">
        <f t="shared" si="1"/>
        <v>0</v>
      </c>
      <c r="P7" s="591">
        <f t="shared" si="1"/>
        <v>0</v>
      </c>
      <c r="Q7" s="591">
        <f t="shared" si="1"/>
        <v>0</v>
      </c>
      <c r="R7" s="591">
        <f t="shared" si="1"/>
        <v>0</v>
      </c>
      <c r="S7" s="591">
        <f t="shared" si="1"/>
        <v>0</v>
      </c>
    </row>
    <row r="8" spans="1:19" x14ac:dyDescent="0.25">
      <c r="A8" s="449">
        <f>+$K$1</f>
        <v>0</v>
      </c>
      <c r="B8" s="450" t="s">
        <v>379</v>
      </c>
      <c r="C8" s="9"/>
      <c r="D8" s="9"/>
      <c r="E8" s="590">
        <v>0</v>
      </c>
      <c r="F8" s="499">
        <f>E8*(1+$A8)</f>
        <v>0</v>
      </c>
      <c r="G8" s="499">
        <f t="shared" si="1"/>
        <v>0</v>
      </c>
      <c r="H8" s="499">
        <f t="shared" si="1"/>
        <v>0</v>
      </c>
      <c r="I8" s="499">
        <f t="shared" si="1"/>
        <v>0</v>
      </c>
      <c r="J8" s="499">
        <f t="shared" si="1"/>
        <v>0</v>
      </c>
      <c r="K8" s="591">
        <f t="shared" si="1"/>
        <v>0</v>
      </c>
      <c r="L8" s="591">
        <f t="shared" si="1"/>
        <v>0</v>
      </c>
      <c r="M8" s="591">
        <f t="shared" si="1"/>
        <v>0</v>
      </c>
      <c r="N8" s="591">
        <f t="shared" si="1"/>
        <v>0</v>
      </c>
      <c r="O8" s="591">
        <f t="shared" si="1"/>
        <v>0</v>
      </c>
      <c r="P8" s="591">
        <f t="shared" si="1"/>
        <v>0</v>
      </c>
      <c r="Q8" s="591">
        <f t="shared" si="1"/>
        <v>0</v>
      </c>
      <c r="R8" s="591">
        <f t="shared" si="1"/>
        <v>0</v>
      </c>
      <c r="S8" s="591">
        <f t="shared" si="1"/>
        <v>0</v>
      </c>
    </row>
    <row r="9" spans="1:19" x14ac:dyDescent="0.25">
      <c r="A9" s="449">
        <f>+$K$1</f>
        <v>0</v>
      </c>
      <c r="B9" s="450" t="s">
        <v>380</v>
      </c>
      <c r="C9" s="9"/>
      <c r="D9" s="9"/>
      <c r="E9" s="590">
        <v>0</v>
      </c>
      <c r="F9" s="499">
        <f>E9*(1+$A9)</f>
        <v>0</v>
      </c>
      <c r="G9" s="499">
        <f t="shared" si="1"/>
        <v>0</v>
      </c>
      <c r="H9" s="499">
        <f t="shared" si="1"/>
        <v>0</v>
      </c>
      <c r="I9" s="499">
        <f t="shared" si="1"/>
        <v>0</v>
      </c>
      <c r="J9" s="499">
        <f t="shared" si="1"/>
        <v>0</v>
      </c>
      <c r="K9" s="499">
        <f t="shared" si="1"/>
        <v>0</v>
      </c>
      <c r="L9" s="499">
        <f t="shared" si="1"/>
        <v>0</v>
      </c>
      <c r="M9" s="499">
        <f t="shared" si="1"/>
        <v>0</v>
      </c>
      <c r="N9" s="499">
        <f t="shared" si="1"/>
        <v>0</v>
      </c>
      <c r="O9" s="499">
        <f t="shared" si="1"/>
        <v>0</v>
      </c>
      <c r="P9" s="499">
        <f t="shared" si="1"/>
        <v>0</v>
      </c>
      <c r="Q9" s="499">
        <f t="shared" si="1"/>
        <v>0</v>
      </c>
      <c r="R9" s="499">
        <f t="shared" si="1"/>
        <v>0</v>
      </c>
      <c r="S9" s="499">
        <f t="shared" si="1"/>
        <v>0</v>
      </c>
    </row>
    <row r="10" spans="1:19" x14ac:dyDescent="0.25">
      <c r="A10" s="449">
        <f>+K2</f>
        <v>0</v>
      </c>
      <c r="B10" s="450" t="s">
        <v>381</v>
      </c>
      <c r="C10" s="9"/>
      <c r="D10" s="9"/>
      <c r="E10" s="30">
        <f>SUM(E7:E9)*-$A$10</f>
        <v>0</v>
      </c>
      <c r="F10" s="348">
        <f t="shared" ref="F10:S10" si="2">SUM(F7:F9)*-$A$10</f>
        <v>0</v>
      </c>
      <c r="G10" s="348">
        <f t="shared" si="2"/>
        <v>0</v>
      </c>
      <c r="H10" s="348">
        <f t="shared" si="2"/>
        <v>0</v>
      </c>
      <c r="I10" s="348">
        <f t="shared" si="2"/>
        <v>0</v>
      </c>
      <c r="J10" s="348">
        <f t="shared" si="2"/>
        <v>0</v>
      </c>
      <c r="K10" s="588">
        <f t="shared" si="2"/>
        <v>0</v>
      </c>
      <c r="L10" s="588">
        <f t="shared" si="2"/>
        <v>0</v>
      </c>
      <c r="M10" s="588">
        <f t="shared" si="2"/>
        <v>0</v>
      </c>
      <c r="N10" s="588">
        <f t="shared" si="2"/>
        <v>0</v>
      </c>
      <c r="O10" s="588">
        <f t="shared" si="2"/>
        <v>0</v>
      </c>
      <c r="P10" s="588">
        <f t="shared" si="2"/>
        <v>0</v>
      </c>
      <c r="Q10" s="588">
        <f t="shared" si="2"/>
        <v>0</v>
      </c>
      <c r="R10" s="588">
        <f t="shared" si="2"/>
        <v>0</v>
      </c>
      <c r="S10" s="588">
        <f t="shared" si="2"/>
        <v>0</v>
      </c>
    </row>
    <row r="11" spans="1:19" x14ac:dyDescent="0.25">
      <c r="A11" s="452"/>
      <c r="B11" s="693" t="s">
        <v>382</v>
      </c>
      <c r="C11" s="9"/>
      <c r="D11" s="9"/>
      <c r="E11" s="453">
        <f t="shared" ref="E11:S11" si="3">SUM(E7:E10)</f>
        <v>0</v>
      </c>
      <c r="F11" s="453">
        <f t="shared" si="3"/>
        <v>0</v>
      </c>
      <c r="G11" s="453">
        <f t="shared" si="3"/>
        <v>0</v>
      </c>
      <c r="H11" s="453">
        <f t="shared" si="3"/>
        <v>0</v>
      </c>
      <c r="I11" s="453">
        <f t="shared" si="3"/>
        <v>0</v>
      </c>
      <c r="J11" s="453">
        <f t="shared" si="3"/>
        <v>0</v>
      </c>
      <c r="K11" s="453">
        <f t="shared" si="3"/>
        <v>0</v>
      </c>
      <c r="L11" s="453">
        <f t="shared" si="3"/>
        <v>0</v>
      </c>
      <c r="M11" s="453">
        <f t="shared" si="3"/>
        <v>0</v>
      </c>
      <c r="N11" s="453">
        <f t="shared" si="3"/>
        <v>0</v>
      </c>
      <c r="O11" s="453">
        <f t="shared" si="3"/>
        <v>0</v>
      </c>
      <c r="P11" s="453">
        <f t="shared" si="3"/>
        <v>0</v>
      </c>
      <c r="Q11" s="453">
        <f t="shared" si="3"/>
        <v>0</v>
      </c>
      <c r="R11" s="453">
        <f t="shared" si="3"/>
        <v>0</v>
      </c>
      <c r="S11" s="453">
        <f t="shared" si="3"/>
        <v>0</v>
      </c>
    </row>
    <row r="12" spans="1:19" x14ac:dyDescent="0.25">
      <c r="A12" s="452"/>
      <c r="B12" s="9"/>
      <c r="C12" s="9"/>
      <c r="D12" s="9"/>
      <c r="E12" s="9"/>
      <c r="F12" s="9"/>
      <c r="G12" s="9"/>
      <c r="H12" s="9"/>
      <c r="I12" s="9"/>
      <c r="J12" s="9"/>
    </row>
    <row r="13" spans="1:19" x14ac:dyDescent="0.25">
      <c r="A13" s="449">
        <f>+K3</f>
        <v>2.3E-2</v>
      </c>
      <c r="B13" s="448" t="s">
        <v>383</v>
      </c>
      <c r="C13" s="9"/>
      <c r="D13" s="9"/>
      <c r="E13" s="9"/>
      <c r="F13" s="9"/>
      <c r="G13" s="9"/>
      <c r="H13" s="9"/>
      <c r="I13" s="9"/>
      <c r="J13" s="9"/>
    </row>
    <row r="14" spans="1:19" x14ac:dyDescent="0.25">
      <c r="A14" s="452"/>
      <c r="B14" s="450" t="s">
        <v>384</v>
      </c>
      <c r="C14" s="9"/>
      <c r="D14" s="9"/>
      <c r="E14" s="590">
        <v>0</v>
      </c>
      <c r="F14" s="499">
        <f>E14*(1+$A$13)</f>
        <v>0</v>
      </c>
      <c r="G14" s="499">
        <f t="shared" ref="G14:S14" si="4">F14*(1+$A$13)</f>
        <v>0</v>
      </c>
      <c r="H14" s="499">
        <f t="shared" si="4"/>
        <v>0</v>
      </c>
      <c r="I14" s="499">
        <f t="shared" si="4"/>
        <v>0</v>
      </c>
      <c r="J14" s="499">
        <f t="shared" si="4"/>
        <v>0</v>
      </c>
      <c r="K14" s="499">
        <f t="shared" si="4"/>
        <v>0</v>
      </c>
      <c r="L14" s="499">
        <f t="shared" si="4"/>
        <v>0</v>
      </c>
      <c r="M14" s="499">
        <f t="shared" si="4"/>
        <v>0</v>
      </c>
      <c r="N14" s="499">
        <f t="shared" si="4"/>
        <v>0</v>
      </c>
      <c r="O14" s="499">
        <f t="shared" si="4"/>
        <v>0</v>
      </c>
      <c r="P14" s="499">
        <f t="shared" si="4"/>
        <v>0</v>
      </c>
      <c r="Q14" s="499">
        <f t="shared" si="4"/>
        <v>0</v>
      </c>
      <c r="R14" s="499">
        <f t="shared" si="4"/>
        <v>0</v>
      </c>
      <c r="S14" s="499">
        <f t="shared" si="4"/>
        <v>0</v>
      </c>
    </row>
    <row r="15" spans="1:19" x14ac:dyDescent="0.25">
      <c r="A15" s="607">
        <v>0</v>
      </c>
      <c r="B15" s="450" t="s">
        <v>682</v>
      </c>
      <c r="C15" s="9"/>
      <c r="D15" s="9"/>
      <c r="E15" s="590">
        <v>0</v>
      </c>
      <c r="F15" s="499">
        <f>E15*(1+$A15)</f>
        <v>0</v>
      </c>
      <c r="G15" s="499">
        <f t="shared" ref="G15:S15" si="5">F15*(1+$A15)</f>
        <v>0</v>
      </c>
      <c r="H15" s="499">
        <f t="shared" si="5"/>
        <v>0</v>
      </c>
      <c r="I15" s="499">
        <f t="shared" si="5"/>
        <v>0</v>
      </c>
      <c r="J15" s="499">
        <f t="shared" si="5"/>
        <v>0</v>
      </c>
      <c r="K15" s="499">
        <f t="shared" si="5"/>
        <v>0</v>
      </c>
      <c r="L15" s="499">
        <f t="shared" si="5"/>
        <v>0</v>
      </c>
      <c r="M15" s="499">
        <f t="shared" si="5"/>
        <v>0</v>
      </c>
      <c r="N15" s="499">
        <f t="shared" si="5"/>
        <v>0</v>
      </c>
      <c r="O15" s="499">
        <f t="shared" si="5"/>
        <v>0</v>
      </c>
      <c r="P15" s="499">
        <f t="shared" si="5"/>
        <v>0</v>
      </c>
      <c r="Q15" s="499">
        <f t="shared" si="5"/>
        <v>0</v>
      </c>
      <c r="R15" s="499">
        <f t="shared" si="5"/>
        <v>0</v>
      </c>
      <c r="S15" s="499">
        <f t="shared" si="5"/>
        <v>0</v>
      </c>
    </row>
    <row r="16" spans="1:19" x14ac:dyDescent="0.25">
      <c r="A16" s="452"/>
      <c r="B16" s="450" t="s">
        <v>359</v>
      </c>
      <c r="C16" s="9"/>
      <c r="D16" s="9"/>
      <c r="E16" s="590">
        <v>0</v>
      </c>
      <c r="F16" s="499">
        <f t="shared" ref="F16:S18" si="6">E16*(1+$A$13)</f>
        <v>0</v>
      </c>
      <c r="G16" s="499">
        <f t="shared" si="6"/>
        <v>0</v>
      </c>
      <c r="H16" s="499">
        <f t="shared" si="6"/>
        <v>0</v>
      </c>
      <c r="I16" s="499">
        <f t="shared" si="6"/>
        <v>0</v>
      </c>
      <c r="J16" s="499">
        <f t="shared" si="6"/>
        <v>0</v>
      </c>
      <c r="K16" s="499">
        <f t="shared" si="6"/>
        <v>0</v>
      </c>
      <c r="L16" s="499">
        <f t="shared" si="6"/>
        <v>0</v>
      </c>
      <c r="M16" s="499">
        <f t="shared" si="6"/>
        <v>0</v>
      </c>
      <c r="N16" s="499">
        <f t="shared" si="6"/>
        <v>0</v>
      </c>
      <c r="O16" s="499">
        <f t="shared" si="6"/>
        <v>0</v>
      </c>
      <c r="P16" s="499">
        <f t="shared" si="6"/>
        <v>0</v>
      </c>
      <c r="Q16" s="499">
        <f t="shared" si="6"/>
        <v>0</v>
      </c>
      <c r="R16" s="499">
        <f t="shared" si="6"/>
        <v>0</v>
      </c>
      <c r="S16" s="499">
        <f t="shared" si="6"/>
        <v>0</v>
      </c>
    </row>
    <row r="17" spans="1:19" x14ac:dyDescent="0.25">
      <c r="A17" s="452"/>
      <c r="B17" s="450" t="s">
        <v>385</v>
      </c>
      <c r="C17" s="450"/>
      <c r="D17" s="9"/>
      <c r="E17" s="590">
        <v>0</v>
      </c>
      <c r="F17" s="499">
        <f t="shared" si="6"/>
        <v>0</v>
      </c>
      <c r="G17" s="499">
        <f t="shared" si="6"/>
        <v>0</v>
      </c>
      <c r="H17" s="499">
        <f t="shared" si="6"/>
        <v>0</v>
      </c>
      <c r="I17" s="499">
        <f t="shared" si="6"/>
        <v>0</v>
      </c>
      <c r="J17" s="499">
        <f t="shared" si="6"/>
        <v>0</v>
      </c>
      <c r="K17" s="499">
        <f t="shared" si="6"/>
        <v>0</v>
      </c>
      <c r="L17" s="499">
        <f t="shared" si="6"/>
        <v>0</v>
      </c>
      <c r="M17" s="499">
        <f t="shared" si="6"/>
        <v>0</v>
      </c>
      <c r="N17" s="499">
        <f t="shared" si="6"/>
        <v>0</v>
      </c>
      <c r="O17" s="499">
        <f t="shared" si="6"/>
        <v>0</v>
      </c>
      <c r="P17" s="499">
        <f t="shared" si="6"/>
        <v>0</v>
      </c>
      <c r="Q17" s="499">
        <f t="shared" si="6"/>
        <v>0</v>
      </c>
      <c r="R17" s="499">
        <f t="shared" si="6"/>
        <v>0</v>
      </c>
      <c r="S17" s="499">
        <f t="shared" si="6"/>
        <v>0</v>
      </c>
    </row>
    <row r="18" spans="1:19" x14ac:dyDescent="0.25">
      <c r="A18" s="452"/>
      <c r="B18" s="450" t="s">
        <v>155</v>
      </c>
      <c r="C18" s="450"/>
      <c r="D18" s="9"/>
      <c r="E18" s="590">
        <v>0</v>
      </c>
      <c r="F18" s="499">
        <f t="shared" si="6"/>
        <v>0</v>
      </c>
      <c r="G18" s="499">
        <f t="shared" si="6"/>
        <v>0</v>
      </c>
      <c r="H18" s="499">
        <f t="shared" si="6"/>
        <v>0</v>
      </c>
      <c r="I18" s="499">
        <f t="shared" si="6"/>
        <v>0</v>
      </c>
      <c r="J18" s="499">
        <f t="shared" si="6"/>
        <v>0</v>
      </c>
      <c r="K18" s="499">
        <f t="shared" si="6"/>
        <v>0</v>
      </c>
      <c r="L18" s="499">
        <f t="shared" si="6"/>
        <v>0</v>
      </c>
      <c r="M18" s="499">
        <f t="shared" si="6"/>
        <v>0</v>
      </c>
      <c r="N18" s="499">
        <f t="shared" si="6"/>
        <v>0</v>
      </c>
      <c r="O18" s="499">
        <f t="shared" si="6"/>
        <v>0</v>
      </c>
      <c r="P18" s="499">
        <f t="shared" si="6"/>
        <v>0</v>
      </c>
      <c r="Q18" s="499">
        <f t="shared" si="6"/>
        <v>0</v>
      </c>
      <c r="R18" s="499">
        <f t="shared" si="6"/>
        <v>0</v>
      </c>
      <c r="S18" s="499">
        <f t="shared" si="6"/>
        <v>0</v>
      </c>
    </row>
    <row r="19" spans="1:19" x14ac:dyDescent="0.25">
      <c r="A19" s="607">
        <v>0</v>
      </c>
      <c r="B19" s="450" t="s">
        <v>387</v>
      </c>
      <c r="C19" s="9"/>
      <c r="D19" s="9"/>
      <c r="E19" s="590">
        <v>0</v>
      </c>
      <c r="F19" s="499">
        <f>E19*(1+$A19)</f>
        <v>0</v>
      </c>
      <c r="G19" s="499">
        <f t="shared" ref="G19:S19" si="7">F19*(1+$A19)</f>
        <v>0</v>
      </c>
      <c r="H19" s="499">
        <f t="shared" si="7"/>
        <v>0</v>
      </c>
      <c r="I19" s="499">
        <f t="shared" si="7"/>
        <v>0</v>
      </c>
      <c r="J19" s="499">
        <f t="shared" si="7"/>
        <v>0</v>
      </c>
      <c r="K19" s="499">
        <f t="shared" si="7"/>
        <v>0</v>
      </c>
      <c r="L19" s="499">
        <f t="shared" si="7"/>
        <v>0</v>
      </c>
      <c r="M19" s="499">
        <f t="shared" si="7"/>
        <v>0</v>
      </c>
      <c r="N19" s="499">
        <f t="shared" si="7"/>
        <v>0</v>
      </c>
      <c r="O19" s="499">
        <f t="shared" si="7"/>
        <v>0</v>
      </c>
      <c r="P19" s="499">
        <f t="shared" si="7"/>
        <v>0</v>
      </c>
      <c r="Q19" s="499">
        <f t="shared" si="7"/>
        <v>0</v>
      </c>
      <c r="R19" s="499">
        <f t="shared" si="7"/>
        <v>0</v>
      </c>
      <c r="S19" s="499">
        <f t="shared" si="7"/>
        <v>0</v>
      </c>
    </row>
    <row r="20" spans="1:19" x14ac:dyDescent="0.25">
      <c r="A20" s="452"/>
      <c r="B20" s="450" t="s">
        <v>326</v>
      </c>
      <c r="C20" s="9"/>
      <c r="D20" s="9"/>
      <c r="E20" s="590">
        <v>0</v>
      </c>
      <c r="F20" s="499">
        <f t="shared" ref="F20:F34" si="8">E20*(1+$A$13)</f>
        <v>0</v>
      </c>
      <c r="G20" s="499">
        <f t="shared" ref="G20:G34" si="9">F20*(1+$A$13)</f>
        <v>0</v>
      </c>
      <c r="H20" s="499">
        <f t="shared" ref="H20:H34" si="10">G20*(1+$A$13)</f>
        <v>0</v>
      </c>
      <c r="I20" s="499">
        <f t="shared" ref="I20:I34" si="11">H20*(1+$A$13)</f>
        <v>0</v>
      </c>
      <c r="J20" s="499">
        <f t="shared" ref="J20:J34" si="12">I20*(1+$A$13)</f>
        <v>0</v>
      </c>
      <c r="K20" s="499">
        <f t="shared" ref="K20:K34" si="13">J20*(1+$A$13)</f>
        <v>0</v>
      </c>
      <c r="L20" s="499">
        <f t="shared" ref="L20:L34" si="14">K20*(1+$A$13)</f>
        <v>0</v>
      </c>
      <c r="M20" s="499">
        <f t="shared" ref="M20:M34" si="15">L20*(1+$A$13)</f>
        <v>0</v>
      </c>
      <c r="N20" s="499">
        <f t="shared" ref="N20:N34" si="16">M20*(1+$A$13)</f>
        <v>0</v>
      </c>
      <c r="O20" s="499">
        <f t="shared" ref="O20:O34" si="17">N20*(1+$A$13)</f>
        <v>0</v>
      </c>
      <c r="P20" s="499">
        <f t="shared" ref="P20:P34" si="18">O20*(1+$A$13)</f>
        <v>0</v>
      </c>
      <c r="Q20" s="499">
        <f t="shared" ref="Q20:Q34" si="19">P20*(1+$A$13)</f>
        <v>0</v>
      </c>
      <c r="R20" s="499">
        <f t="shared" ref="R20:R34" si="20">Q20*(1+$A$13)</f>
        <v>0</v>
      </c>
      <c r="S20" s="499">
        <f t="shared" ref="S20:S34" si="21">R20*(1+$A$13)</f>
        <v>0</v>
      </c>
    </row>
    <row r="21" spans="1:19" x14ac:dyDescent="0.25">
      <c r="A21" s="452"/>
      <c r="B21" s="450" t="s">
        <v>327</v>
      </c>
      <c r="C21" s="9"/>
      <c r="D21" s="9"/>
      <c r="E21" s="590">
        <v>0</v>
      </c>
      <c r="F21" s="499">
        <f t="shared" si="8"/>
        <v>0</v>
      </c>
      <c r="G21" s="499">
        <f t="shared" si="9"/>
        <v>0</v>
      </c>
      <c r="H21" s="499">
        <f t="shared" si="10"/>
        <v>0</v>
      </c>
      <c r="I21" s="499">
        <f t="shared" si="11"/>
        <v>0</v>
      </c>
      <c r="J21" s="499">
        <f t="shared" si="12"/>
        <v>0</v>
      </c>
      <c r="K21" s="499">
        <f t="shared" si="13"/>
        <v>0</v>
      </c>
      <c r="L21" s="499">
        <f t="shared" si="14"/>
        <v>0</v>
      </c>
      <c r="M21" s="499">
        <f t="shared" si="15"/>
        <v>0</v>
      </c>
      <c r="N21" s="499">
        <f t="shared" si="16"/>
        <v>0</v>
      </c>
      <c r="O21" s="499">
        <f t="shared" si="17"/>
        <v>0</v>
      </c>
      <c r="P21" s="499">
        <f t="shared" si="18"/>
        <v>0</v>
      </c>
      <c r="Q21" s="499">
        <f t="shared" si="19"/>
        <v>0</v>
      </c>
      <c r="R21" s="499">
        <f t="shared" si="20"/>
        <v>0</v>
      </c>
      <c r="S21" s="499">
        <f t="shared" si="21"/>
        <v>0</v>
      </c>
    </row>
    <row r="22" spans="1:19" x14ac:dyDescent="0.25">
      <c r="A22" s="452"/>
      <c r="B22" s="450" t="s">
        <v>325</v>
      </c>
      <c r="C22" s="9"/>
      <c r="D22" s="9"/>
      <c r="E22" s="590">
        <v>0</v>
      </c>
      <c r="F22" s="499">
        <f t="shared" si="8"/>
        <v>0</v>
      </c>
      <c r="G22" s="499">
        <f t="shared" si="9"/>
        <v>0</v>
      </c>
      <c r="H22" s="499">
        <f t="shared" si="10"/>
        <v>0</v>
      </c>
      <c r="I22" s="499">
        <f t="shared" si="11"/>
        <v>0</v>
      </c>
      <c r="J22" s="499">
        <f t="shared" si="12"/>
        <v>0</v>
      </c>
      <c r="K22" s="499">
        <f t="shared" si="13"/>
        <v>0</v>
      </c>
      <c r="L22" s="499">
        <f t="shared" si="14"/>
        <v>0</v>
      </c>
      <c r="M22" s="499">
        <f t="shared" si="15"/>
        <v>0</v>
      </c>
      <c r="N22" s="499">
        <f t="shared" si="16"/>
        <v>0</v>
      </c>
      <c r="O22" s="499">
        <f t="shared" si="17"/>
        <v>0</v>
      </c>
      <c r="P22" s="499">
        <f t="shared" si="18"/>
        <v>0</v>
      </c>
      <c r="Q22" s="499">
        <f t="shared" si="19"/>
        <v>0</v>
      </c>
      <c r="R22" s="499">
        <f t="shared" si="20"/>
        <v>0</v>
      </c>
      <c r="S22" s="499">
        <f t="shared" si="21"/>
        <v>0</v>
      </c>
    </row>
    <row r="23" spans="1:19" x14ac:dyDescent="0.25">
      <c r="A23" s="452"/>
      <c r="B23" s="450" t="s">
        <v>343</v>
      </c>
      <c r="C23" s="9"/>
      <c r="D23" s="9"/>
      <c r="E23" s="590">
        <v>0</v>
      </c>
      <c r="F23" s="499">
        <f t="shared" si="8"/>
        <v>0</v>
      </c>
      <c r="G23" s="499">
        <f t="shared" si="9"/>
        <v>0</v>
      </c>
      <c r="H23" s="499">
        <f t="shared" si="10"/>
        <v>0</v>
      </c>
      <c r="I23" s="499">
        <f t="shared" si="11"/>
        <v>0</v>
      </c>
      <c r="J23" s="499">
        <f t="shared" si="12"/>
        <v>0</v>
      </c>
      <c r="K23" s="499">
        <f t="shared" si="13"/>
        <v>0</v>
      </c>
      <c r="L23" s="499">
        <f t="shared" si="14"/>
        <v>0</v>
      </c>
      <c r="M23" s="499">
        <f t="shared" si="15"/>
        <v>0</v>
      </c>
      <c r="N23" s="499">
        <f t="shared" si="16"/>
        <v>0</v>
      </c>
      <c r="O23" s="499">
        <f t="shared" si="17"/>
        <v>0</v>
      </c>
      <c r="P23" s="499">
        <f t="shared" si="18"/>
        <v>0</v>
      </c>
      <c r="Q23" s="499">
        <f t="shared" si="19"/>
        <v>0</v>
      </c>
      <c r="R23" s="499">
        <f t="shared" si="20"/>
        <v>0</v>
      </c>
      <c r="S23" s="499">
        <f t="shared" si="21"/>
        <v>0</v>
      </c>
    </row>
    <row r="24" spans="1:19" x14ac:dyDescent="0.25">
      <c r="A24" s="452"/>
      <c r="B24" s="450" t="s">
        <v>607</v>
      </c>
      <c r="C24" s="9"/>
      <c r="D24" s="9"/>
      <c r="E24" s="590">
        <v>0</v>
      </c>
      <c r="F24" s="499">
        <f t="shared" si="8"/>
        <v>0</v>
      </c>
      <c r="G24" s="499">
        <f t="shared" si="9"/>
        <v>0</v>
      </c>
      <c r="H24" s="499">
        <f t="shared" si="10"/>
        <v>0</v>
      </c>
      <c r="I24" s="499">
        <f t="shared" si="11"/>
        <v>0</v>
      </c>
      <c r="J24" s="499">
        <f t="shared" si="12"/>
        <v>0</v>
      </c>
      <c r="K24" s="499">
        <f t="shared" si="13"/>
        <v>0</v>
      </c>
      <c r="L24" s="499">
        <f t="shared" si="14"/>
        <v>0</v>
      </c>
      <c r="M24" s="499">
        <f t="shared" si="15"/>
        <v>0</v>
      </c>
      <c r="N24" s="499">
        <f t="shared" si="16"/>
        <v>0</v>
      </c>
      <c r="O24" s="499">
        <f t="shared" si="17"/>
        <v>0</v>
      </c>
      <c r="P24" s="499">
        <f t="shared" si="18"/>
        <v>0</v>
      </c>
      <c r="Q24" s="499">
        <f t="shared" si="19"/>
        <v>0</v>
      </c>
      <c r="R24" s="499">
        <f t="shared" si="20"/>
        <v>0</v>
      </c>
      <c r="S24" s="499">
        <f t="shared" si="21"/>
        <v>0</v>
      </c>
    </row>
    <row r="25" spans="1:19" x14ac:dyDescent="0.25">
      <c r="A25" s="452"/>
      <c r="B25" s="450" t="s">
        <v>608</v>
      </c>
      <c r="C25" s="9"/>
      <c r="D25" s="9"/>
      <c r="E25" s="590">
        <v>0</v>
      </c>
      <c r="F25" s="499">
        <f t="shared" si="8"/>
        <v>0</v>
      </c>
      <c r="G25" s="499">
        <f t="shared" si="9"/>
        <v>0</v>
      </c>
      <c r="H25" s="499">
        <f t="shared" si="10"/>
        <v>0</v>
      </c>
      <c r="I25" s="499">
        <f t="shared" si="11"/>
        <v>0</v>
      </c>
      <c r="J25" s="499">
        <f t="shared" si="12"/>
        <v>0</v>
      </c>
      <c r="K25" s="499">
        <f t="shared" si="13"/>
        <v>0</v>
      </c>
      <c r="L25" s="499">
        <f t="shared" si="14"/>
        <v>0</v>
      </c>
      <c r="M25" s="499">
        <f t="shared" si="15"/>
        <v>0</v>
      </c>
      <c r="N25" s="499">
        <f t="shared" si="16"/>
        <v>0</v>
      </c>
      <c r="O25" s="499">
        <f t="shared" si="17"/>
        <v>0</v>
      </c>
      <c r="P25" s="499">
        <f t="shared" si="18"/>
        <v>0</v>
      </c>
      <c r="Q25" s="499">
        <f t="shared" si="19"/>
        <v>0</v>
      </c>
      <c r="R25" s="499">
        <f t="shared" si="20"/>
        <v>0</v>
      </c>
      <c r="S25" s="499">
        <f t="shared" si="21"/>
        <v>0</v>
      </c>
    </row>
    <row r="26" spans="1:19" x14ac:dyDescent="0.25">
      <c r="A26" s="452"/>
      <c r="B26" s="450" t="s">
        <v>615</v>
      </c>
      <c r="C26" s="9"/>
      <c r="D26" s="9"/>
      <c r="E26" s="590">
        <v>0</v>
      </c>
      <c r="F26" s="499">
        <f t="shared" si="8"/>
        <v>0</v>
      </c>
      <c r="G26" s="499">
        <f t="shared" si="9"/>
        <v>0</v>
      </c>
      <c r="H26" s="499">
        <f t="shared" si="10"/>
        <v>0</v>
      </c>
      <c r="I26" s="499">
        <f t="shared" si="11"/>
        <v>0</v>
      </c>
      <c r="J26" s="499">
        <f t="shared" si="12"/>
        <v>0</v>
      </c>
      <c r="K26" s="499">
        <f t="shared" si="13"/>
        <v>0</v>
      </c>
      <c r="L26" s="499">
        <f t="shared" si="14"/>
        <v>0</v>
      </c>
      <c r="M26" s="499">
        <f t="shared" si="15"/>
        <v>0</v>
      </c>
      <c r="N26" s="499">
        <f t="shared" si="16"/>
        <v>0</v>
      </c>
      <c r="O26" s="499">
        <f t="shared" si="17"/>
        <v>0</v>
      </c>
      <c r="P26" s="499">
        <f t="shared" si="18"/>
        <v>0</v>
      </c>
      <c r="Q26" s="499">
        <f t="shared" si="19"/>
        <v>0</v>
      </c>
      <c r="R26" s="499">
        <f t="shared" si="20"/>
        <v>0</v>
      </c>
      <c r="S26" s="499">
        <f t="shared" si="21"/>
        <v>0</v>
      </c>
    </row>
    <row r="27" spans="1:19" x14ac:dyDescent="0.25">
      <c r="A27" s="452"/>
      <c r="B27" s="450" t="s">
        <v>614</v>
      </c>
      <c r="C27" s="9"/>
      <c r="D27" s="9"/>
      <c r="E27" s="590">
        <v>0</v>
      </c>
      <c r="F27" s="499">
        <f t="shared" si="8"/>
        <v>0</v>
      </c>
      <c r="G27" s="499">
        <f t="shared" si="9"/>
        <v>0</v>
      </c>
      <c r="H27" s="499">
        <f t="shared" si="10"/>
        <v>0</v>
      </c>
      <c r="I27" s="499">
        <f t="shared" si="11"/>
        <v>0</v>
      </c>
      <c r="J27" s="499">
        <f t="shared" si="12"/>
        <v>0</v>
      </c>
      <c r="K27" s="499">
        <f t="shared" si="13"/>
        <v>0</v>
      </c>
      <c r="L27" s="499">
        <f t="shared" si="14"/>
        <v>0</v>
      </c>
      <c r="M27" s="499">
        <f t="shared" si="15"/>
        <v>0</v>
      </c>
      <c r="N27" s="499">
        <f t="shared" si="16"/>
        <v>0</v>
      </c>
      <c r="O27" s="499">
        <f t="shared" si="17"/>
        <v>0</v>
      </c>
      <c r="P27" s="499">
        <f t="shared" si="18"/>
        <v>0</v>
      </c>
      <c r="Q27" s="499">
        <f t="shared" si="19"/>
        <v>0</v>
      </c>
      <c r="R27" s="499">
        <f t="shared" si="20"/>
        <v>0</v>
      </c>
      <c r="S27" s="499">
        <f t="shared" si="21"/>
        <v>0</v>
      </c>
    </row>
    <row r="28" spans="1:19" x14ac:dyDescent="0.25">
      <c r="A28" s="452"/>
      <c r="B28" s="450" t="s">
        <v>609</v>
      </c>
      <c r="C28" s="9"/>
      <c r="D28" s="9"/>
      <c r="E28" s="590">
        <v>0</v>
      </c>
      <c r="F28" s="499">
        <f t="shared" si="8"/>
        <v>0</v>
      </c>
      <c r="G28" s="499">
        <f t="shared" si="9"/>
        <v>0</v>
      </c>
      <c r="H28" s="499">
        <f t="shared" si="10"/>
        <v>0</v>
      </c>
      <c r="I28" s="499">
        <f t="shared" si="11"/>
        <v>0</v>
      </c>
      <c r="J28" s="499">
        <f t="shared" si="12"/>
        <v>0</v>
      </c>
      <c r="K28" s="499">
        <f t="shared" si="13"/>
        <v>0</v>
      </c>
      <c r="L28" s="499">
        <f t="shared" si="14"/>
        <v>0</v>
      </c>
      <c r="M28" s="499">
        <f t="shared" si="15"/>
        <v>0</v>
      </c>
      <c r="N28" s="499">
        <f t="shared" si="16"/>
        <v>0</v>
      </c>
      <c r="O28" s="499">
        <f t="shared" si="17"/>
        <v>0</v>
      </c>
      <c r="P28" s="499">
        <f t="shared" si="18"/>
        <v>0</v>
      </c>
      <c r="Q28" s="499">
        <f t="shared" si="19"/>
        <v>0</v>
      </c>
      <c r="R28" s="499">
        <f t="shared" si="20"/>
        <v>0</v>
      </c>
      <c r="S28" s="499">
        <f t="shared" si="21"/>
        <v>0</v>
      </c>
    </row>
    <row r="29" spans="1:19" x14ac:dyDescent="0.25">
      <c r="A29" s="452"/>
      <c r="B29" s="450" t="s">
        <v>610</v>
      </c>
      <c r="C29" s="9"/>
      <c r="D29" s="9"/>
      <c r="E29" s="590">
        <v>0</v>
      </c>
      <c r="F29" s="499">
        <f t="shared" si="8"/>
        <v>0</v>
      </c>
      <c r="G29" s="499">
        <f t="shared" si="9"/>
        <v>0</v>
      </c>
      <c r="H29" s="499">
        <f t="shared" si="10"/>
        <v>0</v>
      </c>
      <c r="I29" s="499">
        <f t="shared" si="11"/>
        <v>0</v>
      </c>
      <c r="J29" s="499">
        <f t="shared" si="12"/>
        <v>0</v>
      </c>
      <c r="K29" s="499">
        <f t="shared" si="13"/>
        <v>0</v>
      </c>
      <c r="L29" s="499">
        <f t="shared" si="14"/>
        <v>0</v>
      </c>
      <c r="M29" s="499">
        <f t="shared" si="15"/>
        <v>0</v>
      </c>
      <c r="N29" s="499">
        <f t="shared" si="16"/>
        <v>0</v>
      </c>
      <c r="O29" s="499">
        <f t="shared" si="17"/>
        <v>0</v>
      </c>
      <c r="P29" s="499">
        <f t="shared" si="18"/>
        <v>0</v>
      </c>
      <c r="Q29" s="499">
        <f t="shared" si="19"/>
        <v>0</v>
      </c>
      <c r="R29" s="499">
        <f t="shared" si="20"/>
        <v>0</v>
      </c>
      <c r="S29" s="499">
        <f t="shared" si="21"/>
        <v>0</v>
      </c>
    </row>
    <row r="30" spans="1:19" x14ac:dyDescent="0.25">
      <c r="A30" s="452"/>
      <c r="B30" s="450" t="s">
        <v>611</v>
      </c>
      <c r="C30" s="9"/>
      <c r="D30" s="9"/>
      <c r="E30" s="590">
        <v>0</v>
      </c>
      <c r="F30" s="499">
        <f t="shared" si="8"/>
        <v>0</v>
      </c>
      <c r="G30" s="499">
        <f t="shared" si="9"/>
        <v>0</v>
      </c>
      <c r="H30" s="499">
        <f t="shared" si="10"/>
        <v>0</v>
      </c>
      <c r="I30" s="499">
        <f t="shared" si="11"/>
        <v>0</v>
      </c>
      <c r="J30" s="499">
        <f t="shared" si="12"/>
        <v>0</v>
      </c>
      <c r="K30" s="499">
        <f t="shared" si="13"/>
        <v>0</v>
      </c>
      <c r="L30" s="499">
        <f t="shared" si="14"/>
        <v>0</v>
      </c>
      <c r="M30" s="499">
        <f t="shared" si="15"/>
        <v>0</v>
      </c>
      <c r="N30" s="499">
        <f t="shared" si="16"/>
        <v>0</v>
      </c>
      <c r="O30" s="499">
        <f t="shared" si="17"/>
        <v>0</v>
      </c>
      <c r="P30" s="499">
        <f t="shared" si="18"/>
        <v>0</v>
      </c>
      <c r="Q30" s="499">
        <f t="shared" si="19"/>
        <v>0</v>
      </c>
      <c r="R30" s="499">
        <f t="shared" si="20"/>
        <v>0</v>
      </c>
      <c r="S30" s="499">
        <f t="shared" si="21"/>
        <v>0</v>
      </c>
    </row>
    <row r="31" spans="1:19" x14ac:dyDescent="0.25">
      <c r="A31" s="452"/>
      <c r="B31" s="450" t="s">
        <v>348</v>
      </c>
      <c r="C31" s="9"/>
      <c r="D31" s="9"/>
      <c r="E31" s="590">
        <v>0</v>
      </c>
      <c r="F31" s="499">
        <f t="shared" si="8"/>
        <v>0</v>
      </c>
      <c r="G31" s="499">
        <f t="shared" si="9"/>
        <v>0</v>
      </c>
      <c r="H31" s="499">
        <f t="shared" si="10"/>
        <v>0</v>
      </c>
      <c r="I31" s="499">
        <f t="shared" si="11"/>
        <v>0</v>
      </c>
      <c r="J31" s="499">
        <f t="shared" si="12"/>
        <v>0</v>
      </c>
      <c r="K31" s="499">
        <f t="shared" si="13"/>
        <v>0</v>
      </c>
      <c r="L31" s="499">
        <f t="shared" si="14"/>
        <v>0</v>
      </c>
      <c r="M31" s="499">
        <f t="shared" si="15"/>
        <v>0</v>
      </c>
      <c r="N31" s="499">
        <f t="shared" si="16"/>
        <v>0</v>
      </c>
      <c r="O31" s="499">
        <f t="shared" si="17"/>
        <v>0</v>
      </c>
      <c r="P31" s="499">
        <f t="shared" si="18"/>
        <v>0</v>
      </c>
      <c r="Q31" s="499">
        <f t="shared" si="19"/>
        <v>0</v>
      </c>
      <c r="R31" s="499">
        <f t="shared" si="20"/>
        <v>0</v>
      </c>
      <c r="S31" s="499">
        <f t="shared" si="21"/>
        <v>0</v>
      </c>
    </row>
    <row r="32" spans="1:19" x14ac:dyDescent="0.25">
      <c r="A32" s="452"/>
      <c r="B32" s="450" t="s">
        <v>612</v>
      </c>
      <c r="C32" s="9"/>
      <c r="D32" s="9"/>
      <c r="E32" s="590">
        <v>0</v>
      </c>
      <c r="F32" s="499">
        <f t="shared" si="8"/>
        <v>0</v>
      </c>
      <c r="G32" s="499">
        <f t="shared" si="9"/>
        <v>0</v>
      </c>
      <c r="H32" s="499">
        <f t="shared" si="10"/>
        <v>0</v>
      </c>
      <c r="I32" s="499">
        <f t="shared" si="11"/>
        <v>0</v>
      </c>
      <c r="J32" s="499">
        <f t="shared" si="12"/>
        <v>0</v>
      </c>
      <c r="K32" s="499">
        <f t="shared" si="13"/>
        <v>0</v>
      </c>
      <c r="L32" s="499">
        <f t="shared" si="14"/>
        <v>0</v>
      </c>
      <c r="M32" s="499">
        <f t="shared" si="15"/>
        <v>0</v>
      </c>
      <c r="N32" s="499">
        <f t="shared" si="16"/>
        <v>0</v>
      </c>
      <c r="O32" s="499">
        <f t="shared" si="17"/>
        <v>0</v>
      </c>
      <c r="P32" s="499">
        <f t="shared" si="18"/>
        <v>0</v>
      </c>
      <c r="Q32" s="499">
        <f t="shared" si="19"/>
        <v>0</v>
      </c>
      <c r="R32" s="499">
        <f t="shared" si="20"/>
        <v>0</v>
      </c>
      <c r="S32" s="499">
        <f t="shared" si="21"/>
        <v>0</v>
      </c>
    </row>
    <row r="33" spans="1:22" x14ac:dyDescent="0.25">
      <c r="A33" s="452"/>
      <c r="B33" s="450" t="s">
        <v>347</v>
      </c>
      <c r="C33" s="9"/>
      <c r="D33" s="9"/>
      <c r="E33" s="590">
        <v>0</v>
      </c>
      <c r="F33" s="499">
        <f t="shared" si="8"/>
        <v>0</v>
      </c>
      <c r="G33" s="499">
        <f t="shared" si="9"/>
        <v>0</v>
      </c>
      <c r="H33" s="499">
        <f t="shared" si="10"/>
        <v>0</v>
      </c>
      <c r="I33" s="499">
        <f t="shared" si="11"/>
        <v>0</v>
      </c>
      <c r="J33" s="499">
        <f t="shared" si="12"/>
        <v>0</v>
      </c>
      <c r="K33" s="499">
        <f t="shared" si="13"/>
        <v>0</v>
      </c>
      <c r="L33" s="499">
        <f t="shared" si="14"/>
        <v>0</v>
      </c>
      <c r="M33" s="499">
        <f t="shared" si="15"/>
        <v>0</v>
      </c>
      <c r="N33" s="499">
        <f t="shared" si="16"/>
        <v>0</v>
      </c>
      <c r="O33" s="499">
        <f t="shared" si="17"/>
        <v>0</v>
      </c>
      <c r="P33" s="499">
        <f t="shared" si="18"/>
        <v>0</v>
      </c>
      <c r="Q33" s="499">
        <f t="shared" si="19"/>
        <v>0</v>
      </c>
      <c r="R33" s="499">
        <f t="shared" si="20"/>
        <v>0</v>
      </c>
      <c r="S33" s="499">
        <f t="shared" si="21"/>
        <v>0</v>
      </c>
    </row>
    <row r="34" spans="1:22" x14ac:dyDescent="0.25">
      <c r="A34" s="452"/>
      <c r="B34" s="450" t="s">
        <v>613</v>
      </c>
      <c r="C34" s="9"/>
      <c r="D34" s="9"/>
      <c r="E34" s="590">
        <v>0</v>
      </c>
      <c r="F34" s="499">
        <f t="shared" si="8"/>
        <v>0</v>
      </c>
      <c r="G34" s="499">
        <f t="shared" si="9"/>
        <v>0</v>
      </c>
      <c r="H34" s="499">
        <f t="shared" si="10"/>
        <v>0</v>
      </c>
      <c r="I34" s="499">
        <f t="shared" si="11"/>
        <v>0</v>
      </c>
      <c r="J34" s="499">
        <f t="shared" si="12"/>
        <v>0</v>
      </c>
      <c r="K34" s="499">
        <f t="shared" si="13"/>
        <v>0</v>
      </c>
      <c r="L34" s="499">
        <f t="shared" si="14"/>
        <v>0</v>
      </c>
      <c r="M34" s="499">
        <f t="shared" si="15"/>
        <v>0</v>
      </c>
      <c r="N34" s="499">
        <f t="shared" si="16"/>
        <v>0</v>
      </c>
      <c r="O34" s="499">
        <f t="shared" si="17"/>
        <v>0</v>
      </c>
      <c r="P34" s="499">
        <f t="shared" si="18"/>
        <v>0</v>
      </c>
      <c r="Q34" s="499">
        <f t="shared" si="19"/>
        <v>0</v>
      </c>
      <c r="R34" s="499">
        <f t="shared" si="20"/>
        <v>0</v>
      </c>
      <c r="S34" s="499">
        <f t="shared" si="21"/>
        <v>0</v>
      </c>
    </row>
    <row r="35" spans="1:22" x14ac:dyDescent="0.25">
      <c r="A35" s="452"/>
      <c r="B35" s="450" t="s">
        <v>386</v>
      </c>
      <c r="C35" s="9"/>
      <c r="D35" s="9"/>
      <c r="E35" s="590">
        <v>0</v>
      </c>
      <c r="F35" s="499">
        <f t="shared" ref="F35:S35" si="22">E35*(1+$A$13)</f>
        <v>0</v>
      </c>
      <c r="G35" s="499">
        <f t="shared" si="22"/>
        <v>0</v>
      </c>
      <c r="H35" s="499">
        <f t="shared" si="22"/>
        <v>0</v>
      </c>
      <c r="I35" s="499">
        <f t="shared" si="22"/>
        <v>0</v>
      </c>
      <c r="J35" s="499">
        <f t="shared" si="22"/>
        <v>0</v>
      </c>
      <c r="K35" s="499">
        <f t="shared" si="22"/>
        <v>0</v>
      </c>
      <c r="L35" s="499">
        <f t="shared" si="22"/>
        <v>0</v>
      </c>
      <c r="M35" s="499">
        <f t="shared" si="22"/>
        <v>0</v>
      </c>
      <c r="N35" s="499">
        <f t="shared" si="22"/>
        <v>0</v>
      </c>
      <c r="O35" s="499">
        <f t="shared" si="22"/>
        <v>0</v>
      </c>
      <c r="P35" s="499">
        <f t="shared" si="22"/>
        <v>0</v>
      </c>
      <c r="Q35" s="499">
        <f t="shared" si="22"/>
        <v>0</v>
      </c>
      <c r="R35" s="499">
        <f t="shared" si="22"/>
        <v>0</v>
      </c>
      <c r="S35" s="499">
        <f t="shared" si="22"/>
        <v>0</v>
      </c>
    </row>
    <row r="36" spans="1:22" x14ac:dyDescent="0.25">
      <c r="A36" s="607">
        <v>0</v>
      </c>
      <c r="B36" s="892"/>
      <c r="C36" s="892"/>
      <c r="D36" s="892"/>
      <c r="E36" s="590">
        <v>0</v>
      </c>
      <c r="F36" s="499">
        <f>E36*(1+$A36)</f>
        <v>0</v>
      </c>
      <c r="G36" s="499">
        <f t="shared" ref="G36:S36" si="23">F36*(1+$A36)</f>
        <v>0</v>
      </c>
      <c r="H36" s="499">
        <f t="shared" si="23"/>
        <v>0</v>
      </c>
      <c r="I36" s="499">
        <f t="shared" si="23"/>
        <v>0</v>
      </c>
      <c r="J36" s="499">
        <f t="shared" si="23"/>
        <v>0</v>
      </c>
      <c r="K36" s="499">
        <f t="shared" si="23"/>
        <v>0</v>
      </c>
      <c r="L36" s="499">
        <f t="shared" si="23"/>
        <v>0</v>
      </c>
      <c r="M36" s="499">
        <f t="shared" si="23"/>
        <v>0</v>
      </c>
      <c r="N36" s="499">
        <f t="shared" si="23"/>
        <v>0</v>
      </c>
      <c r="O36" s="499">
        <f t="shared" si="23"/>
        <v>0</v>
      </c>
      <c r="P36" s="499">
        <f t="shared" si="23"/>
        <v>0</v>
      </c>
      <c r="Q36" s="499">
        <f t="shared" si="23"/>
        <v>0</v>
      </c>
      <c r="R36" s="499">
        <f t="shared" si="23"/>
        <v>0</v>
      </c>
      <c r="S36" s="499">
        <f t="shared" si="23"/>
        <v>0</v>
      </c>
    </row>
    <row r="37" spans="1:22" x14ac:dyDescent="0.25">
      <c r="A37" s="607">
        <v>0</v>
      </c>
      <c r="B37" s="450" t="s">
        <v>388</v>
      </c>
      <c r="C37" s="9"/>
      <c r="D37" s="9"/>
      <c r="E37" s="692">
        <v>0</v>
      </c>
      <c r="F37" s="348">
        <f t="shared" ref="F37:S37" si="24">E37*(1+$A$37)</f>
        <v>0</v>
      </c>
      <c r="G37" s="348">
        <f t="shared" si="24"/>
        <v>0</v>
      </c>
      <c r="H37" s="348">
        <f t="shared" si="24"/>
        <v>0</v>
      </c>
      <c r="I37" s="348">
        <f t="shared" si="24"/>
        <v>0</v>
      </c>
      <c r="J37" s="348">
        <f t="shared" si="24"/>
        <v>0</v>
      </c>
      <c r="K37" s="348">
        <f t="shared" si="24"/>
        <v>0</v>
      </c>
      <c r="L37" s="348">
        <f t="shared" si="24"/>
        <v>0</v>
      </c>
      <c r="M37" s="348">
        <f t="shared" si="24"/>
        <v>0</v>
      </c>
      <c r="N37" s="348">
        <f t="shared" si="24"/>
        <v>0</v>
      </c>
      <c r="O37" s="348">
        <f t="shared" si="24"/>
        <v>0</v>
      </c>
      <c r="P37" s="348">
        <f t="shared" si="24"/>
        <v>0</v>
      </c>
      <c r="Q37" s="348">
        <f t="shared" si="24"/>
        <v>0</v>
      </c>
      <c r="R37" s="348">
        <f t="shared" si="24"/>
        <v>0</v>
      </c>
      <c r="S37" s="348">
        <f t="shared" si="24"/>
        <v>0</v>
      </c>
    </row>
    <row r="38" spans="1:22" x14ac:dyDescent="0.25">
      <c r="A38" s="9"/>
      <c r="B38" s="693" t="s">
        <v>389</v>
      </c>
      <c r="C38" s="9"/>
      <c r="D38" s="9"/>
      <c r="E38" s="453">
        <f t="shared" ref="E38:S38" si="25">SUM(E14:E37)</f>
        <v>0</v>
      </c>
      <c r="F38" s="453">
        <f t="shared" si="25"/>
        <v>0</v>
      </c>
      <c r="G38" s="453">
        <f t="shared" si="25"/>
        <v>0</v>
      </c>
      <c r="H38" s="453">
        <f t="shared" si="25"/>
        <v>0</v>
      </c>
      <c r="I38" s="453">
        <f t="shared" si="25"/>
        <v>0</v>
      </c>
      <c r="J38" s="453">
        <f t="shared" si="25"/>
        <v>0</v>
      </c>
      <c r="K38" s="453">
        <f t="shared" si="25"/>
        <v>0</v>
      </c>
      <c r="L38" s="453">
        <f t="shared" si="25"/>
        <v>0</v>
      </c>
      <c r="M38" s="453">
        <f t="shared" si="25"/>
        <v>0</v>
      </c>
      <c r="N38" s="453">
        <f t="shared" si="25"/>
        <v>0</v>
      </c>
      <c r="O38" s="453">
        <f t="shared" si="25"/>
        <v>0</v>
      </c>
      <c r="P38" s="453">
        <f t="shared" si="25"/>
        <v>0</v>
      </c>
      <c r="Q38" s="453">
        <f t="shared" si="25"/>
        <v>0</v>
      </c>
      <c r="R38" s="453">
        <f t="shared" si="25"/>
        <v>0</v>
      </c>
      <c r="S38" s="453">
        <f t="shared" si="25"/>
        <v>0</v>
      </c>
      <c r="V38" s="454"/>
    </row>
    <row r="39" spans="1:22" x14ac:dyDescent="0.25">
      <c r="A39" s="9"/>
      <c r="B39" s="450"/>
      <c r="C39" s="9"/>
      <c r="D39" s="9"/>
      <c r="E39" s="9"/>
      <c r="F39" s="9"/>
      <c r="G39" s="9"/>
      <c r="H39" s="9"/>
      <c r="I39" s="9"/>
      <c r="J39" s="9"/>
    </row>
    <row r="40" spans="1:22" x14ac:dyDescent="0.25">
      <c r="A40" s="9"/>
      <c r="B40" s="448" t="s">
        <v>390</v>
      </c>
      <c r="C40" s="9"/>
      <c r="D40" s="9"/>
      <c r="E40" s="371">
        <f t="shared" ref="E40:S40" si="26">+E11-E38</f>
        <v>0</v>
      </c>
      <c r="F40" s="371">
        <f t="shared" si="26"/>
        <v>0</v>
      </c>
      <c r="G40" s="371">
        <f t="shared" si="26"/>
        <v>0</v>
      </c>
      <c r="H40" s="371">
        <f t="shared" si="26"/>
        <v>0</v>
      </c>
      <c r="I40" s="371">
        <f t="shared" si="26"/>
        <v>0</v>
      </c>
      <c r="J40" s="371">
        <f t="shared" si="26"/>
        <v>0</v>
      </c>
      <c r="K40" s="371">
        <f t="shared" si="26"/>
        <v>0</v>
      </c>
      <c r="L40" s="371">
        <f t="shared" si="26"/>
        <v>0</v>
      </c>
      <c r="M40" s="371">
        <f t="shared" si="26"/>
        <v>0</v>
      </c>
      <c r="N40" s="371">
        <f t="shared" si="26"/>
        <v>0</v>
      </c>
      <c r="O40" s="371">
        <f t="shared" si="26"/>
        <v>0</v>
      </c>
      <c r="P40" s="371">
        <f t="shared" si="26"/>
        <v>0</v>
      </c>
      <c r="Q40" s="371">
        <f t="shared" si="26"/>
        <v>0</v>
      </c>
      <c r="R40" s="371">
        <f t="shared" si="26"/>
        <v>0</v>
      </c>
      <c r="S40" s="371">
        <f t="shared" si="26"/>
        <v>0</v>
      </c>
    </row>
    <row r="41" spans="1:22" x14ac:dyDescent="0.25">
      <c r="A41" s="9"/>
      <c r="B41" s="455" t="s">
        <v>703</v>
      </c>
      <c r="C41" s="9"/>
      <c r="D41" s="9"/>
      <c r="E41" s="479">
        <v>0</v>
      </c>
      <c r="F41" s="479">
        <f>+E41</f>
        <v>0</v>
      </c>
      <c r="G41" s="479">
        <f t="shared" ref="G41:S41" si="27">+F41</f>
        <v>0</v>
      </c>
      <c r="H41" s="479">
        <f t="shared" si="27"/>
        <v>0</v>
      </c>
      <c r="I41" s="479">
        <f t="shared" si="27"/>
        <v>0</v>
      </c>
      <c r="J41" s="479">
        <f t="shared" si="27"/>
        <v>0</v>
      </c>
      <c r="K41" s="479">
        <f t="shared" si="27"/>
        <v>0</v>
      </c>
      <c r="L41" s="479">
        <f t="shared" si="27"/>
        <v>0</v>
      </c>
      <c r="M41" s="479">
        <f t="shared" si="27"/>
        <v>0</v>
      </c>
      <c r="N41" s="479">
        <f t="shared" si="27"/>
        <v>0</v>
      </c>
      <c r="O41" s="479">
        <f t="shared" si="27"/>
        <v>0</v>
      </c>
      <c r="P41" s="479">
        <f t="shared" si="27"/>
        <v>0</v>
      </c>
      <c r="Q41" s="479">
        <f t="shared" si="27"/>
        <v>0</v>
      </c>
      <c r="R41" s="479">
        <f t="shared" si="27"/>
        <v>0</v>
      </c>
      <c r="S41" s="479">
        <f t="shared" si="27"/>
        <v>0</v>
      </c>
    </row>
    <row r="42" spans="1:22" x14ac:dyDescent="0.25">
      <c r="A42" s="9"/>
      <c r="B42" s="455" t="s">
        <v>705</v>
      </c>
      <c r="C42" s="9"/>
      <c r="D42" s="9"/>
      <c r="E42" s="479">
        <v>0</v>
      </c>
      <c r="F42" s="479">
        <f>+E42</f>
        <v>0</v>
      </c>
      <c r="G42" s="479">
        <f t="shared" ref="G42:S42" si="28">+F42</f>
        <v>0</v>
      </c>
      <c r="H42" s="479">
        <f t="shared" si="28"/>
        <v>0</v>
      </c>
      <c r="I42" s="479">
        <f t="shared" si="28"/>
        <v>0</v>
      </c>
      <c r="J42" s="479">
        <f t="shared" si="28"/>
        <v>0</v>
      </c>
      <c r="K42" s="479">
        <f t="shared" si="28"/>
        <v>0</v>
      </c>
      <c r="L42" s="479">
        <f t="shared" si="28"/>
        <v>0</v>
      </c>
      <c r="M42" s="479">
        <f t="shared" si="28"/>
        <v>0</v>
      </c>
      <c r="N42" s="479">
        <f t="shared" si="28"/>
        <v>0</v>
      </c>
      <c r="O42" s="479">
        <f t="shared" si="28"/>
        <v>0</v>
      </c>
      <c r="P42" s="479">
        <f t="shared" si="28"/>
        <v>0</v>
      </c>
      <c r="Q42" s="479">
        <f t="shared" si="28"/>
        <v>0</v>
      </c>
      <c r="R42" s="479">
        <f t="shared" si="28"/>
        <v>0</v>
      </c>
      <c r="S42" s="479">
        <f t="shared" si="28"/>
        <v>0</v>
      </c>
    </row>
    <row r="43" spans="1:22" x14ac:dyDescent="0.25">
      <c r="A43" s="9"/>
      <c r="B43" s="455" t="s">
        <v>704</v>
      </c>
      <c r="C43" s="9"/>
      <c r="D43" s="9"/>
      <c r="E43" s="709">
        <f>SUM(E41:E42)</f>
        <v>0</v>
      </c>
      <c r="F43" s="709">
        <f t="shared" ref="F43:S43" si="29">SUM(F41:F42)</f>
        <v>0</v>
      </c>
      <c r="G43" s="709">
        <f t="shared" si="29"/>
        <v>0</v>
      </c>
      <c r="H43" s="709">
        <f t="shared" si="29"/>
        <v>0</v>
      </c>
      <c r="I43" s="709">
        <f t="shared" si="29"/>
        <v>0</v>
      </c>
      <c r="J43" s="709">
        <f t="shared" si="29"/>
        <v>0</v>
      </c>
      <c r="K43" s="709">
        <f t="shared" si="29"/>
        <v>0</v>
      </c>
      <c r="L43" s="709">
        <f t="shared" si="29"/>
        <v>0</v>
      </c>
      <c r="M43" s="709">
        <f t="shared" si="29"/>
        <v>0</v>
      </c>
      <c r="N43" s="709">
        <f t="shared" si="29"/>
        <v>0</v>
      </c>
      <c r="O43" s="709">
        <f t="shared" si="29"/>
        <v>0</v>
      </c>
      <c r="P43" s="709">
        <f t="shared" si="29"/>
        <v>0</v>
      </c>
      <c r="Q43" s="709">
        <f t="shared" si="29"/>
        <v>0</v>
      </c>
      <c r="R43" s="709">
        <f t="shared" si="29"/>
        <v>0</v>
      </c>
      <c r="S43" s="709">
        <f t="shared" si="29"/>
        <v>0</v>
      </c>
    </row>
    <row r="44" spans="1:22" x14ac:dyDescent="0.25">
      <c r="A44" s="9"/>
      <c r="B44" s="448" t="s">
        <v>392</v>
      </c>
      <c r="C44" s="9"/>
      <c r="D44" s="9"/>
      <c r="E44" s="453">
        <f t="shared" ref="E44:S44" si="30">+E40+E42</f>
        <v>0</v>
      </c>
      <c r="F44" s="453">
        <f t="shared" si="30"/>
        <v>0</v>
      </c>
      <c r="G44" s="453">
        <f t="shared" si="30"/>
        <v>0</v>
      </c>
      <c r="H44" s="453">
        <f t="shared" si="30"/>
        <v>0</v>
      </c>
      <c r="I44" s="453">
        <f t="shared" si="30"/>
        <v>0</v>
      </c>
      <c r="J44" s="453">
        <f t="shared" si="30"/>
        <v>0</v>
      </c>
      <c r="K44" s="453">
        <f t="shared" si="30"/>
        <v>0</v>
      </c>
      <c r="L44" s="453">
        <f t="shared" si="30"/>
        <v>0</v>
      </c>
      <c r="M44" s="453">
        <f t="shared" si="30"/>
        <v>0</v>
      </c>
      <c r="N44" s="453">
        <f t="shared" si="30"/>
        <v>0</v>
      </c>
      <c r="O44" s="453">
        <f t="shared" si="30"/>
        <v>0</v>
      </c>
      <c r="P44" s="453">
        <f t="shared" si="30"/>
        <v>0</v>
      </c>
      <c r="Q44" s="453">
        <f t="shared" si="30"/>
        <v>0</v>
      </c>
      <c r="R44" s="453">
        <f t="shared" si="30"/>
        <v>0</v>
      </c>
      <c r="S44" s="453">
        <f t="shared" si="30"/>
        <v>0</v>
      </c>
    </row>
    <row r="45" spans="1:22" x14ac:dyDescent="0.25">
      <c r="A45" s="9"/>
      <c r="B45" s="455" t="s">
        <v>693</v>
      </c>
      <c r="C45" s="448"/>
      <c r="D45" s="448"/>
      <c r="E45" s="456">
        <f>IF(OR(E38=0,E11=0),0,E40/E43)</f>
        <v>0</v>
      </c>
      <c r="F45" s="456">
        <f t="shared" ref="F45:S45" si="31">IF(OR(F38=0,F11=0),0,F40/F43)</f>
        <v>0</v>
      </c>
      <c r="G45" s="456">
        <f t="shared" si="31"/>
        <v>0</v>
      </c>
      <c r="H45" s="456">
        <f t="shared" si="31"/>
        <v>0</v>
      </c>
      <c r="I45" s="456">
        <f t="shared" si="31"/>
        <v>0</v>
      </c>
      <c r="J45" s="456">
        <f t="shared" si="31"/>
        <v>0</v>
      </c>
      <c r="K45" s="456">
        <f t="shared" si="31"/>
        <v>0</v>
      </c>
      <c r="L45" s="456">
        <f t="shared" si="31"/>
        <v>0</v>
      </c>
      <c r="M45" s="456">
        <f t="shared" si="31"/>
        <v>0</v>
      </c>
      <c r="N45" s="456">
        <f t="shared" si="31"/>
        <v>0</v>
      </c>
      <c r="O45" s="456">
        <f t="shared" si="31"/>
        <v>0</v>
      </c>
      <c r="P45" s="456">
        <f t="shared" si="31"/>
        <v>0</v>
      </c>
      <c r="Q45" s="456">
        <f t="shared" si="31"/>
        <v>0</v>
      </c>
      <c r="R45" s="456">
        <f t="shared" si="31"/>
        <v>0</v>
      </c>
      <c r="S45" s="456">
        <f t="shared" si="31"/>
        <v>0</v>
      </c>
    </row>
    <row r="46" spans="1:22" x14ac:dyDescent="0.25">
      <c r="A46" s="9"/>
      <c r="B46" s="455"/>
      <c r="C46" s="448"/>
      <c r="D46" s="448"/>
      <c r="E46" s="456"/>
      <c r="F46" s="456"/>
      <c r="G46" s="456"/>
      <c r="H46" s="456"/>
      <c r="I46" s="456"/>
      <c r="J46" s="456"/>
      <c r="K46" s="456"/>
      <c r="L46" s="456"/>
      <c r="M46" s="456"/>
      <c r="N46" s="456"/>
      <c r="O46" s="456"/>
      <c r="P46" s="456"/>
      <c r="Q46" s="456"/>
      <c r="R46" s="456"/>
      <c r="S46" s="456"/>
    </row>
    <row r="47" spans="1:22" x14ac:dyDescent="0.25">
      <c r="A47" s="9"/>
      <c r="B47" s="455" t="s">
        <v>391</v>
      </c>
      <c r="C47" s="9"/>
      <c r="D47" s="9"/>
      <c r="E47" s="451">
        <v>0</v>
      </c>
      <c r="F47" s="479">
        <f>+E47</f>
        <v>0</v>
      </c>
      <c r="G47" s="479">
        <f t="shared" ref="G47:S47" si="32">+F47</f>
        <v>0</v>
      </c>
      <c r="H47" s="479">
        <f t="shared" si="32"/>
        <v>0</v>
      </c>
      <c r="I47" s="479">
        <f t="shared" si="32"/>
        <v>0</v>
      </c>
      <c r="J47" s="479">
        <f t="shared" si="32"/>
        <v>0</v>
      </c>
      <c r="K47" s="479">
        <f t="shared" si="32"/>
        <v>0</v>
      </c>
      <c r="L47" s="479">
        <f t="shared" si="32"/>
        <v>0</v>
      </c>
      <c r="M47" s="479">
        <f t="shared" si="32"/>
        <v>0</v>
      </c>
      <c r="N47" s="479">
        <f t="shared" si="32"/>
        <v>0</v>
      </c>
      <c r="O47" s="479">
        <f t="shared" si="32"/>
        <v>0</v>
      </c>
      <c r="P47" s="479">
        <f t="shared" si="32"/>
        <v>0</v>
      </c>
      <c r="Q47" s="479">
        <f t="shared" si="32"/>
        <v>0</v>
      </c>
      <c r="R47" s="479">
        <f t="shared" si="32"/>
        <v>0</v>
      </c>
      <c r="S47" s="479">
        <f t="shared" si="32"/>
        <v>0</v>
      </c>
    </row>
    <row r="48" spans="1:22" x14ac:dyDescent="0.25">
      <c r="A48" s="9"/>
      <c r="B48" s="455" t="s">
        <v>393</v>
      </c>
      <c r="C48" s="9"/>
      <c r="D48" s="9"/>
      <c r="E48" s="454">
        <f>IF(OR(E38=0,E11=0),0,E38/E11)</f>
        <v>0</v>
      </c>
      <c r="F48" s="454">
        <f t="shared" ref="F48:S48" si="33">IF(OR(F38=0,F11=0),0,F38/F11)</f>
        <v>0</v>
      </c>
      <c r="G48" s="454">
        <f t="shared" si="33"/>
        <v>0</v>
      </c>
      <c r="H48" s="454">
        <f t="shared" si="33"/>
        <v>0</v>
      </c>
      <c r="I48" s="454">
        <f t="shared" si="33"/>
        <v>0</v>
      </c>
      <c r="J48" s="454">
        <f t="shared" si="33"/>
        <v>0</v>
      </c>
      <c r="K48" s="454">
        <f t="shared" si="33"/>
        <v>0</v>
      </c>
      <c r="L48" s="454">
        <f t="shared" si="33"/>
        <v>0</v>
      </c>
      <c r="M48" s="454">
        <f t="shared" si="33"/>
        <v>0</v>
      </c>
      <c r="N48" s="454">
        <f t="shared" si="33"/>
        <v>0</v>
      </c>
      <c r="O48" s="454">
        <f t="shared" si="33"/>
        <v>0</v>
      </c>
      <c r="P48" s="454">
        <f t="shared" si="33"/>
        <v>0</v>
      </c>
      <c r="Q48" s="454">
        <f t="shared" si="33"/>
        <v>0</v>
      </c>
      <c r="R48" s="454">
        <f t="shared" si="33"/>
        <v>0</v>
      </c>
      <c r="S48" s="454">
        <f t="shared" si="33"/>
        <v>0</v>
      </c>
    </row>
    <row r="49" spans="1:19" x14ac:dyDescent="0.25">
      <c r="A49" s="9"/>
      <c r="B49" s="455" t="s">
        <v>394</v>
      </c>
      <c r="C49" s="9"/>
      <c r="D49" s="9"/>
      <c r="E49" s="457">
        <f>IF($I$1=0,0,E37/$I$1)</f>
        <v>0</v>
      </c>
      <c r="F49" s="457">
        <f t="shared" ref="F49:S49" si="34">IF($I$1=0,0,F37/$I$1)</f>
        <v>0</v>
      </c>
      <c r="G49" s="457">
        <f t="shared" si="34"/>
        <v>0</v>
      </c>
      <c r="H49" s="457">
        <f t="shared" si="34"/>
        <v>0</v>
      </c>
      <c r="I49" s="457">
        <f t="shared" si="34"/>
        <v>0</v>
      </c>
      <c r="J49" s="457">
        <f t="shared" si="34"/>
        <v>0</v>
      </c>
      <c r="K49" s="457">
        <f t="shared" si="34"/>
        <v>0</v>
      </c>
      <c r="L49" s="457">
        <f t="shared" si="34"/>
        <v>0</v>
      </c>
      <c r="M49" s="457">
        <f t="shared" si="34"/>
        <v>0</v>
      </c>
      <c r="N49" s="457">
        <f t="shared" si="34"/>
        <v>0</v>
      </c>
      <c r="O49" s="457">
        <f t="shared" si="34"/>
        <v>0</v>
      </c>
      <c r="P49" s="457">
        <f t="shared" si="34"/>
        <v>0</v>
      </c>
      <c r="Q49" s="457">
        <f t="shared" si="34"/>
        <v>0</v>
      </c>
      <c r="R49" s="457">
        <f t="shared" si="34"/>
        <v>0</v>
      </c>
      <c r="S49" s="457">
        <f t="shared" si="34"/>
        <v>0</v>
      </c>
    </row>
    <row r="50" spans="1:19" x14ac:dyDescent="0.25">
      <c r="A50" s="9"/>
      <c r="B50" s="446" t="s">
        <v>626</v>
      </c>
      <c r="C50" s="9"/>
      <c r="D50" s="9"/>
      <c r="E50" s="457"/>
      <c r="F50" s="457"/>
      <c r="G50" s="457"/>
      <c r="H50" s="457"/>
      <c r="I50" s="457"/>
      <c r="J50" s="457"/>
      <c r="K50" s="457"/>
      <c r="L50" s="457"/>
      <c r="M50" s="457"/>
      <c r="N50" s="457"/>
      <c r="O50" s="457"/>
      <c r="P50" s="457"/>
      <c r="Q50" s="457"/>
      <c r="R50" s="457"/>
      <c r="S50" s="457"/>
    </row>
    <row r="51" spans="1:19" x14ac:dyDescent="0.25">
      <c r="A51" s="9"/>
      <c r="B51" s="455" t="s">
        <v>395</v>
      </c>
      <c r="C51" s="9"/>
      <c r="D51" s="9"/>
      <c r="E51" s="9"/>
      <c r="F51" s="9"/>
      <c r="G51" s="9"/>
      <c r="H51" s="9"/>
      <c r="I51" s="9"/>
      <c r="J51" s="9"/>
      <c r="K51" s="9"/>
      <c r="L51" s="9"/>
      <c r="M51" s="9"/>
      <c r="N51" s="9"/>
      <c r="O51" s="9"/>
      <c r="P51" s="9"/>
      <c r="Q51" s="9"/>
      <c r="R51" s="9"/>
      <c r="S51" s="9"/>
    </row>
    <row r="52" spans="1:19" x14ac:dyDescent="0.25">
      <c r="A52" s="9"/>
      <c r="B52" s="455" t="s">
        <v>694</v>
      </c>
      <c r="C52" s="9"/>
      <c r="D52" s="9"/>
      <c r="E52" s="9"/>
      <c r="F52" s="9"/>
      <c r="G52" s="9"/>
      <c r="H52" s="9"/>
      <c r="I52" s="9"/>
      <c r="J52" s="9"/>
    </row>
    <row r="53" spans="1:19" x14ac:dyDescent="0.25">
      <c r="A53" s="9"/>
      <c r="B53" s="9"/>
      <c r="C53" s="9"/>
      <c r="D53" s="9"/>
      <c r="E53" s="9"/>
      <c r="F53" s="9"/>
      <c r="G53" s="9"/>
      <c r="H53" s="9"/>
      <c r="I53" s="9"/>
      <c r="J53" s="9"/>
    </row>
    <row r="54" spans="1:19" x14ac:dyDescent="0.25">
      <c r="A54" s="9"/>
      <c r="B54" s="9"/>
      <c r="C54" s="9"/>
      <c r="D54" s="9"/>
      <c r="E54" s="9"/>
      <c r="F54" s="9"/>
      <c r="G54" s="9"/>
      <c r="H54" s="9"/>
      <c r="I54" s="9"/>
      <c r="J54" s="9"/>
    </row>
    <row r="55" spans="1:19" x14ac:dyDescent="0.25">
      <c r="A55" s="9"/>
      <c r="B55" s="9"/>
      <c r="C55" s="9"/>
      <c r="D55" s="9"/>
      <c r="E55" s="9"/>
      <c r="F55" s="9"/>
      <c r="G55" s="9"/>
      <c r="H55" s="9"/>
      <c r="I55" s="9"/>
      <c r="J55" s="9"/>
    </row>
    <row r="56" spans="1:19" x14ac:dyDescent="0.25">
      <c r="A56" s="9"/>
      <c r="B56" s="9"/>
      <c r="C56" s="9"/>
      <c r="D56" s="9"/>
      <c r="E56" s="9"/>
      <c r="F56" s="9"/>
      <c r="G56" s="9"/>
      <c r="H56" s="9"/>
      <c r="I56" s="9"/>
      <c r="J56" s="9"/>
    </row>
    <row r="57" spans="1:19" x14ac:dyDescent="0.25">
      <c r="A57" s="9"/>
      <c r="B57" s="9"/>
      <c r="C57" s="9"/>
      <c r="D57" s="9"/>
      <c r="E57" s="9"/>
      <c r="F57" s="9"/>
      <c r="G57" s="9"/>
      <c r="H57" s="9"/>
      <c r="I57" s="9"/>
      <c r="J57" s="9"/>
    </row>
    <row r="58" spans="1:19" x14ac:dyDescent="0.25">
      <c r="A58" s="9"/>
      <c r="B58" s="9"/>
      <c r="C58" s="9"/>
      <c r="D58" s="9"/>
      <c r="E58" s="9"/>
      <c r="F58" s="9"/>
      <c r="G58" s="9"/>
      <c r="H58" s="9"/>
      <c r="I58" s="9"/>
      <c r="J58" s="9"/>
    </row>
    <row r="59" spans="1:19" x14ac:dyDescent="0.25">
      <c r="A59" s="9"/>
      <c r="B59" s="9"/>
      <c r="C59" s="9"/>
      <c r="D59" s="9"/>
      <c r="E59" s="9"/>
      <c r="F59" s="9"/>
      <c r="G59" s="9"/>
      <c r="H59" s="9"/>
      <c r="I59" s="9"/>
      <c r="J59" s="9"/>
    </row>
    <row r="60" spans="1:19" x14ac:dyDescent="0.25">
      <c r="A60" s="9"/>
      <c r="B60" s="9"/>
      <c r="C60" s="9"/>
      <c r="D60" s="9"/>
      <c r="E60" s="9"/>
      <c r="F60" s="9"/>
      <c r="G60" s="9"/>
      <c r="H60" s="9"/>
      <c r="I60" s="9"/>
      <c r="J60" s="9"/>
    </row>
    <row r="61" spans="1:19" x14ac:dyDescent="0.25">
      <c r="A61" s="9"/>
      <c r="B61" s="9"/>
      <c r="C61" s="9"/>
      <c r="D61" s="9"/>
      <c r="E61" s="9"/>
      <c r="F61" s="9"/>
      <c r="G61" s="9"/>
      <c r="H61" s="9"/>
      <c r="I61" s="9"/>
      <c r="J61" s="9"/>
    </row>
    <row r="62" spans="1:19" x14ac:dyDescent="0.25">
      <c r="A62" s="9"/>
      <c r="B62" s="9"/>
      <c r="C62" s="9"/>
      <c r="D62" s="9"/>
      <c r="E62" s="9"/>
      <c r="F62" s="9"/>
      <c r="G62" s="9"/>
      <c r="H62" s="9"/>
      <c r="I62" s="9"/>
      <c r="J62" s="9"/>
    </row>
    <row r="63" spans="1:19" x14ac:dyDescent="0.25">
      <c r="A63" s="9"/>
      <c r="B63" s="9"/>
      <c r="C63" s="9"/>
      <c r="D63" s="9"/>
      <c r="E63" s="9"/>
      <c r="F63" s="9"/>
      <c r="G63" s="9"/>
      <c r="H63" s="9"/>
      <c r="I63" s="9"/>
      <c r="J63" s="9"/>
    </row>
    <row r="64" spans="1:19" x14ac:dyDescent="0.25">
      <c r="A64" s="9"/>
      <c r="B64" s="9"/>
      <c r="C64" s="9"/>
      <c r="D64" s="9"/>
      <c r="E64" s="9"/>
      <c r="F64" s="9"/>
      <c r="G64" s="9"/>
      <c r="H64" s="9"/>
      <c r="I64" s="9"/>
      <c r="J64" s="9"/>
    </row>
    <row r="65" spans="1:10" x14ac:dyDescent="0.25">
      <c r="A65" s="9"/>
      <c r="B65" s="9"/>
      <c r="C65" s="9"/>
      <c r="D65" s="9"/>
      <c r="E65" s="9"/>
      <c r="F65" s="9"/>
      <c r="G65" s="9"/>
      <c r="H65" s="9"/>
      <c r="I65" s="9"/>
      <c r="J65" s="9"/>
    </row>
    <row r="66" spans="1:10" x14ac:dyDescent="0.25">
      <c r="A66" s="9"/>
      <c r="B66" s="9"/>
      <c r="C66" s="9"/>
      <c r="D66" s="9"/>
      <c r="E66" s="9"/>
      <c r="F66" s="9"/>
      <c r="G66" s="9"/>
      <c r="H66" s="9"/>
      <c r="I66" s="9"/>
      <c r="J66" s="9"/>
    </row>
    <row r="67" spans="1:10" x14ac:dyDescent="0.25">
      <c r="A67" s="9"/>
      <c r="B67" s="9"/>
      <c r="C67" s="9"/>
      <c r="D67" s="9"/>
      <c r="E67" s="9"/>
      <c r="F67" s="9"/>
      <c r="G67" s="9"/>
      <c r="H67" s="9"/>
      <c r="I67" s="9"/>
      <c r="J67" s="9"/>
    </row>
    <row r="68" spans="1:10" x14ac:dyDescent="0.25">
      <c r="A68" s="9"/>
      <c r="B68" s="9"/>
      <c r="C68" s="9"/>
      <c r="D68" s="9"/>
      <c r="E68" s="9"/>
      <c r="F68" s="9"/>
      <c r="G68" s="9"/>
      <c r="H68" s="9"/>
      <c r="I68" s="9"/>
      <c r="J68" s="9"/>
    </row>
    <row r="69" spans="1:10" x14ac:dyDescent="0.25">
      <c r="A69" s="9"/>
      <c r="B69" s="9"/>
      <c r="C69" s="9"/>
      <c r="D69" s="9"/>
      <c r="E69" s="9"/>
      <c r="F69" s="9"/>
      <c r="G69" s="9"/>
      <c r="H69" s="9"/>
      <c r="I69" s="9"/>
      <c r="J69" s="9"/>
    </row>
    <row r="70" spans="1:10" x14ac:dyDescent="0.25">
      <c r="A70" s="9"/>
      <c r="B70" s="9"/>
      <c r="C70" s="9"/>
      <c r="D70" s="9"/>
      <c r="E70" s="9"/>
      <c r="F70" s="9"/>
      <c r="G70" s="9"/>
      <c r="H70" s="9"/>
      <c r="I70" s="9"/>
      <c r="J70" s="9"/>
    </row>
    <row r="71" spans="1:10" x14ac:dyDescent="0.25">
      <c r="A71" s="9"/>
      <c r="B71" s="9"/>
      <c r="C71" s="9"/>
      <c r="D71" s="9"/>
      <c r="E71" s="9"/>
      <c r="F71" s="9"/>
      <c r="G71" s="9"/>
      <c r="H71" s="9"/>
      <c r="I71" s="9"/>
      <c r="J71" s="9"/>
    </row>
    <row r="72" spans="1:10" x14ac:dyDescent="0.25">
      <c r="A72" s="9"/>
      <c r="B72" s="9"/>
      <c r="C72" s="9"/>
      <c r="D72" s="9"/>
      <c r="E72" s="9"/>
      <c r="F72" s="9"/>
      <c r="G72" s="9"/>
      <c r="H72" s="9"/>
      <c r="I72" s="9"/>
      <c r="J72" s="9"/>
    </row>
    <row r="73" spans="1:10" x14ac:dyDescent="0.25">
      <c r="A73" s="9"/>
      <c r="B73" s="9"/>
      <c r="C73" s="9"/>
      <c r="D73" s="9"/>
      <c r="E73" s="9"/>
      <c r="F73" s="9"/>
      <c r="G73" s="9"/>
      <c r="H73" s="9"/>
      <c r="I73" s="9"/>
      <c r="J73" s="9"/>
    </row>
    <row r="74" spans="1:10" x14ac:dyDescent="0.25">
      <c r="A74" s="9"/>
      <c r="B74" s="9"/>
      <c r="C74" s="9"/>
      <c r="D74" s="9"/>
      <c r="E74" s="9"/>
      <c r="F74" s="9"/>
      <c r="G74" s="9"/>
      <c r="H74" s="9"/>
      <c r="I74" s="9"/>
      <c r="J74" s="9"/>
    </row>
    <row r="75" spans="1:10" x14ac:dyDescent="0.25">
      <c r="A75" s="9"/>
      <c r="B75" s="9"/>
      <c r="C75" s="9"/>
      <c r="D75" s="9"/>
      <c r="E75" s="9"/>
      <c r="F75" s="9"/>
      <c r="G75" s="9"/>
      <c r="H75" s="9"/>
      <c r="I75" s="9"/>
      <c r="J75" s="9"/>
    </row>
    <row r="76" spans="1:10" x14ac:dyDescent="0.25">
      <c r="A76" s="9"/>
      <c r="B76" s="9"/>
      <c r="C76" s="9"/>
      <c r="D76" s="9"/>
      <c r="E76" s="9"/>
      <c r="F76" s="9"/>
      <c r="G76" s="9"/>
      <c r="H76" s="9"/>
      <c r="I76" s="9"/>
      <c r="J76" s="9"/>
    </row>
    <row r="77" spans="1:10" x14ac:dyDescent="0.25">
      <c r="A77" s="9"/>
      <c r="B77" s="9"/>
      <c r="C77" s="9"/>
      <c r="D77" s="9"/>
      <c r="E77" s="9"/>
      <c r="F77" s="9"/>
      <c r="G77" s="9"/>
      <c r="H77" s="9"/>
      <c r="I77" s="9"/>
      <c r="J77" s="9"/>
    </row>
    <row r="78" spans="1:10" x14ac:dyDescent="0.25">
      <c r="A78" s="9"/>
      <c r="B78" s="9"/>
      <c r="C78" s="9"/>
      <c r="D78" s="9"/>
      <c r="E78" s="9"/>
      <c r="F78" s="9"/>
      <c r="G78" s="9"/>
      <c r="H78" s="9"/>
      <c r="I78" s="9"/>
      <c r="J78" s="9"/>
    </row>
    <row r="79" spans="1:10" x14ac:dyDescent="0.25">
      <c r="A79" s="9"/>
      <c r="B79" s="9"/>
      <c r="C79" s="9"/>
      <c r="D79" s="9"/>
      <c r="E79" s="9"/>
      <c r="F79" s="9"/>
      <c r="G79" s="9"/>
      <c r="H79" s="9"/>
      <c r="I79" s="9"/>
      <c r="J79" s="9"/>
    </row>
    <row r="80" spans="1:10" x14ac:dyDescent="0.25">
      <c r="A80" s="9"/>
      <c r="B80" s="9"/>
      <c r="C80" s="9"/>
      <c r="D80" s="9"/>
      <c r="E80" s="9"/>
      <c r="F80" s="9"/>
      <c r="G80" s="9"/>
      <c r="H80" s="9"/>
      <c r="I80" s="9"/>
      <c r="J80" s="9"/>
    </row>
    <row r="81" spans="1:10" x14ac:dyDescent="0.25">
      <c r="A81" s="9"/>
      <c r="B81" s="9"/>
      <c r="C81" s="9"/>
      <c r="D81" s="9"/>
      <c r="E81" s="9"/>
      <c r="F81" s="9"/>
      <c r="G81" s="9"/>
      <c r="H81" s="9"/>
      <c r="I81" s="9"/>
      <c r="J81" s="9"/>
    </row>
  </sheetData>
  <sheetProtection algorithmName="SHA-512" hashValue="35pAV8SUElk5tjH+sxj6TUos/DUlddPle2XWWqzMhThzn5cDHBwF+qfIQivr5W6gcGP2pgGXID6EPidvExU0Ew==" saltValue="CRGou7pdwRS1i3PDxv3ngA==" spinCount="100000" sheet="1" objects="1" scenarios="1"/>
  <mergeCells count="1">
    <mergeCell ref="B36:D36"/>
  </mergeCells>
  <pageMargins left="0.25" right="0.25" top="0.5" bottom="0.45" header="0.25" footer="0.25"/>
  <pageSetup scale="76" fitToWidth="2" orientation="landscape" r:id="rId1"/>
  <headerFooter alignWithMargins="0">
    <oddHeader xml:space="preserve">&amp;L &amp;C &amp;R </oddHeader>
    <oddFooter>&amp;L&amp;7&amp;D NHD 775.687.2033&amp;C&amp;7&amp;F  &amp;A&amp;R&amp;7Page &amp;P of &amp;N</oddFooter>
  </headerFooter>
  <colBreaks count="1" manualBreakCount="1">
    <brk id="14" max="49"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5"/>
  <sheetViews>
    <sheetView showGridLines="0" zoomScale="115" zoomScaleNormal="115" zoomScaleSheetLayoutView="100" workbookViewId="0"/>
  </sheetViews>
  <sheetFormatPr defaultColWidth="9.109375" defaultRowHeight="13.2" x14ac:dyDescent="0.25"/>
  <cols>
    <col min="1" max="1" width="9.109375" style="2"/>
    <col min="2" max="2" width="5" style="2" customWidth="1"/>
    <col min="3" max="3" width="3.109375" style="2" customWidth="1"/>
    <col min="4" max="4" width="15.109375" style="2" customWidth="1"/>
    <col min="5" max="5" width="11.6640625" style="2" customWidth="1"/>
    <col min="6" max="6" width="11.109375" style="2" customWidth="1"/>
    <col min="7" max="7" width="8.33203125" style="2" customWidth="1"/>
    <col min="8" max="8" width="13.6640625" style="2" customWidth="1"/>
    <col min="9" max="9" width="13.88671875" style="2" customWidth="1"/>
    <col min="10" max="10" width="12.5546875" style="2" customWidth="1"/>
    <col min="11" max="16384" width="9.109375" style="2"/>
  </cols>
  <sheetData>
    <row r="1" spans="1:12" x14ac:dyDescent="0.25">
      <c r="A1" s="1" t="str">
        <f>Div</f>
        <v>State of Nevada Housing Division</v>
      </c>
      <c r="G1" s="14" t="s">
        <v>20</v>
      </c>
      <c r="H1" s="14"/>
    </row>
    <row r="2" spans="1:12" ht="15.6" x14ac:dyDescent="0.3">
      <c r="A2" s="4" t="str">
        <f>nhd</f>
        <v>2014 LOW-INCOME HOUSING UNIVERSAL FUNDING APPLICATION</v>
      </c>
      <c r="B2" s="5"/>
      <c r="C2" s="5"/>
      <c r="D2" s="5"/>
      <c r="E2" s="6"/>
      <c r="F2" s="6"/>
    </row>
    <row r="3" spans="1:12" ht="15.6" x14ac:dyDescent="0.3">
      <c r="A3" s="7" t="s">
        <v>388</v>
      </c>
      <c r="B3" s="8"/>
      <c r="C3" s="8"/>
      <c r="D3" s="8"/>
      <c r="E3" s="6"/>
      <c r="F3" s="6"/>
      <c r="G3" s="6"/>
      <c r="H3" s="6"/>
      <c r="I3" s="6"/>
      <c r="J3" s="6"/>
    </row>
    <row r="4" spans="1:12" x14ac:dyDescent="0.25">
      <c r="A4" s="9"/>
      <c r="B4" s="9"/>
      <c r="C4" s="9"/>
      <c r="D4" s="9"/>
      <c r="E4" s="9"/>
      <c r="F4" s="9"/>
      <c r="G4" s="9"/>
      <c r="H4" s="9"/>
      <c r="I4" s="9"/>
      <c r="J4" s="9"/>
      <c r="K4" s="9"/>
      <c r="L4" s="9"/>
    </row>
    <row r="5" spans="1:12" ht="15.6" x14ac:dyDescent="0.3">
      <c r="A5" s="9" t="s">
        <v>396</v>
      </c>
      <c r="B5" s="362" t="s">
        <v>82</v>
      </c>
      <c r="C5" s="362"/>
      <c r="E5" s="362" t="s">
        <v>397</v>
      </c>
      <c r="F5" s="9"/>
      <c r="G5" s="9"/>
      <c r="H5" s="9"/>
      <c r="I5" s="9"/>
      <c r="J5" s="9"/>
      <c r="K5" s="9"/>
      <c r="L5" s="9"/>
    </row>
    <row r="6" spans="1:12" ht="15.6" x14ac:dyDescent="0.3">
      <c r="A6" s="9"/>
      <c r="B6" s="362"/>
      <c r="C6" s="362"/>
      <c r="E6" s="362" t="s">
        <v>398</v>
      </c>
      <c r="F6" s="9"/>
      <c r="G6" s="9"/>
      <c r="H6" s="9"/>
      <c r="I6" s="9"/>
      <c r="J6" s="9"/>
      <c r="K6" s="9"/>
      <c r="L6" s="9"/>
    </row>
    <row r="7" spans="1:12" ht="15.6" x14ac:dyDescent="0.3">
      <c r="A7" s="9"/>
      <c r="B7" s="362"/>
      <c r="C7" s="362"/>
      <c r="E7" s="362"/>
      <c r="F7" s="9"/>
      <c r="G7" s="9"/>
      <c r="H7" s="9"/>
      <c r="I7" s="9"/>
      <c r="J7" s="9"/>
      <c r="K7" s="9"/>
      <c r="L7" s="9"/>
    </row>
    <row r="8" spans="1:12" ht="15.6" x14ac:dyDescent="0.3">
      <c r="A8" s="9"/>
      <c r="B8" s="353" t="s">
        <v>399</v>
      </c>
      <c r="C8" s="353"/>
      <c r="E8" s="362"/>
      <c r="F8" s="9"/>
      <c r="G8" s="9"/>
      <c r="H8" s="9"/>
      <c r="I8" s="9"/>
      <c r="J8" s="9"/>
      <c r="K8" s="9"/>
      <c r="L8" s="9"/>
    </row>
    <row r="9" spans="1:12" ht="15.6" x14ac:dyDescent="0.3">
      <c r="A9" s="9"/>
      <c r="B9" s="458" t="s">
        <v>400</v>
      </c>
      <c r="C9" s="458"/>
      <c r="D9" s="459"/>
      <c r="E9" s="362"/>
      <c r="F9" s="9"/>
      <c r="G9" s="9"/>
      <c r="H9" s="9"/>
      <c r="I9" s="9"/>
      <c r="J9" s="9"/>
      <c r="K9" s="9"/>
      <c r="L9" s="9"/>
    </row>
    <row r="10" spans="1:12" ht="15.6" x14ac:dyDescent="0.3">
      <c r="A10" s="9"/>
      <c r="B10" s="458" t="s">
        <v>401</v>
      </c>
      <c r="C10" s="458"/>
      <c r="D10" s="459"/>
      <c r="E10" s="362"/>
      <c r="F10" s="9"/>
      <c r="G10" s="9"/>
      <c r="H10" s="9"/>
      <c r="I10" s="9"/>
      <c r="J10" s="9"/>
      <c r="K10" s="9"/>
      <c r="L10" s="9"/>
    </row>
    <row r="11" spans="1:12" ht="15.6" x14ac:dyDescent="0.3">
      <c r="A11" s="9"/>
      <c r="B11" s="458" t="s">
        <v>402</v>
      </c>
      <c r="C11" s="458"/>
      <c r="D11" s="459"/>
      <c r="E11" s="362"/>
      <c r="F11" s="9"/>
      <c r="G11" s="9"/>
      <c r="H11" s="9"/>
      <c r="I11" s="9"/>
      <c r="J11" s="9"/>
      <c r="K11" s="9"/>
      <c r="L11" s="9"/>
    </row>
    <row r="12" spans="1:12" ht="15.6" x14ac:dyDescent="0.3">
      <c r="A12" s="9"/>
      <c r="B12" s="350"/>
      <c r="C12" s="350"/>
      <c r="E12" s="362"/>
      <c r="F12" s="9"/>
      <c r="G12" s="9"/>
      <c r="H12" s="9"/>
      <c r="I12" s="9"/>
      <c r="J12" s="9"/>
      <c r="K12" s="9"/>
      <c r="L12" s="9"/>
    </row>
    <row r="13" spans="1:12" ht="15.6" x14ac:dyDescent="0.3">
      <c r="A13" s="9"/>
      <c r="B13" s="350" t="s">
        <v>403</v>
      </c>
      <c r="C13" s="350"/>
      <c r="E13" s="362"/>
      <c r="F13" s="460">
        <f>TotUnits</f>
        <v>0</v>
      </c>
      <c r="G13" s="9"/>
      <c r="H13" s="9"/>
      <c r="I13" s="276"/>
      <c r="J13" s="276"/>
      <c r="K13" s="276"/>
      <c r="L13" s="9"/>
    </row>
    <row r="14" spans="1:12" ht="15" customHeight="1" x14ac:dyDescent="0.25">
      <c r="A14" s="9"/>
      <c r="B14" s="350" t="s">
        <v>404</v>
      </c>
      <c r="C14" s="350"/>
      <c r="D14" s="350"/>
      <c r="E14" s="119"/>
      <c r="F14" s="280"/>
      <c r="G14" s="280"/>
      <c r="H14" s="461"/>
      <c r="I14" s="462"/>
      <c r="J14" s="462"/>
      <c r="K14" s="276"/>
      <c r="L14" s="9"/>
    </row>
    <row r="15" spans="1:12" ht="15" customHeight="1" x14ac:dyDescent="0.25">
      <c r="A15" s="9"/>
      <c r="B15" s="119"/>
      <c r="C15" s="119"/>
      <c r="D15" s="119" t="s">
        <v>299</v>
      </c>
      <c r="E15" s="119"/>
      <c r="F15" s="463">
        <v>0</v>
      </c>
      <c r="G15" s="119"/>
      <c r="H15" s="462"/>
      <c r="I15" s="462"/>
      <c r="J15" s="462"/>
      <c r="K15" s="276"/>
      <c r="L15" s="9"/>
    </row>
    <row r="16" spans="1:12" ht="15" x14ac:dyDescent="0.25">
      <c r="A16" s="9"/>
      <c r="B16" s="119"/>
      <c r="C16" s="119"/>
      <c r="D16" s="119" t="s">
        <v>250</v>
      </c>
      <c r="E16" s="280"/>
      <c r="F16" s="464">
        <v>0</v>
      </c>
      <c r="G16" s="280"/>
      <c r="H16" s="462"/>
      <c r="I16" s="462"/>
      <c r="J16" s="462"/>
      <c r="K16" s="276"/>
      <c r="L16" s="9"/>
    </row>
    <row r="17" spans="1:12" ht="15" x14ac:dyDescent="0.25">
      <c r="A17" s="9"/>
      <c r="B17" s="119"/>
      <c r="C17" s="119"/>
      <c r="D17" s="119"/>
      <c r="E17" s="280"/>
      <c r="F17" s="465">
        <f>SUM(F15:F16)</f>
        <v>0</v>
      </c>
      <c r="G17" s="280"/>
      <c r="H17" s="461"/>
      <c r="I17" s="462"/>
      <c r="J17" s="462"/>
      <c r="K17" s="276"/>
      <c r="L17" s="9"/>
    </row>
    <row r="18" spans="1:12" ht="7.5" customHeight="1" x14ac:dyDescent="0.25">
      <c r="A18" s="9"/>
      <c r="B18" s="119"/>
      <c r="C18" s="119"/>
      <c r="D18" s="119"/>
      <c r="E18" s="119"/>
      <c r="F18" s="280"/>
      <c r="G18" s="280"/>
      <c r="H18" s="466"/>
      <c r="I18" s="462"/>
      <c r="J18" s="462"/>
      <c r="K18" s="276"/>
      <c r="L18" s="9"/>
    </row>
    <row r="19" spans="1:12" ht="15.6" x14ac:dyDescent="0.25">
      <c r="A19" s="9"/>
      <c r="B19" s="442" t="s">
        <v>199</v>
      </c>
      <c r="C19" s="442"/>
      <c r="D19" s="467"/>
      <c r="E19" s="467"/>
      <c r="F19" s="465">
        <f>F17*F13</f>
        <v>0</v>
      </c>
      <c r="G19" s="280"/>
      <c r="H19" s="466"/>
      <c r="I19" s="462"/>
      <c r="J19" s="462"/>
      <c r="K19" s="276"/>
      <c r="L19" s="9"/>
    </row>
    <row r="20" spans="1:12" ht="15.6" x14ac:dyDescent="0.25">
      <c r="A20" s="9"/>
      <c r="B20" s="468" t="s">
        <v>405</v>
      </c>
      <c r="C20" s="469"/>
      <c r="D20" s="470"/>
      <c r="E20" s="470"/>
      <c r="F20" s="471">
        <f>+'S7 Pro Forma'!E21</f>
        <v>0</v>
      </c>
      <c r="G20" s="280"/>
      <c r="H20" s="466"/>
      <c r="I20" s="462"/>
      <c r="J20" s="462"/>
      <c r="K20" s="276"/>
      <c r="L20" s="9"/>
    </row>
    <row r="21" spans="1:12" ht="15" x14ac:dyDescent="0.25">
      <c r="A21" s="9"/>
      <c r="B21" s="119"/>
      <c r="C21" s="119"/>
      <c r="D21" s="472"/>
      <c r="E21" s="472"/>
      <c r="F21" s="289"/>
      <c r="G21" s="280"/>
      <c r="H21" s="466"/>
      <c r="I21" s="462"/>
      <c r="J21" s="462"/>
      <c r="K21" s="276"/>
      <c r="L21" s="9"/>
    </row>
    <row r="22" spans="1:12" ht="15" customHeight="1" x14ac:dyDescent="0.25">
      <c r="A22" s="9"/>
      <c r="B22" s="350" t="s">
        <v>406</v>
      </c>
      <c r="C22" s="350"/>
      <c r="D22" s="472"/>
      <c r="E22" s="472"/>
      <c r="F22" s="472"/>
      <c r="G22" s="280"/>
      <c r="H22" s="461"/>
      <c r="I22" s="462"/>
      <c r="J22" s="462"/>
      <c r="K22" s="276"/>
      <c r="L22" s="9"/>
    </row>
    <row r="23" spans="1:12" ht="15" customHeight="1" x14ac:dyDescent="0.25">
      <c r="A23" s="9"/>
      <c r="B23" s="119"/>
      <c r="C23" s="119"/>
      <c r="D23" s="473" t="s">
        <v>407</v>
      </c>
      <c r="E23" s="473"/>
      <c r="F23" s="474">
        <f>+'S7 Pro Forma'!K1</f>
        <v>0</v>
      </c>
      <c r="G23" s="119"/>
      <c r="H23" s="466"/>
      <c r="I23" s="466"/>
      <c r="J23" s="466"/>
      <c r="K23" s="9"/>
      <c r="L23" s="9"/>
    </row>
    <row r="24" spans="1:12" ht="15" x14ac:dyDescent="0.25">
      <c r="A24" s="9"/>
      <c r="D24" s="475" t="s">
        <v>408</v>
      </c>
      <c r="E24" s="476"/>
      <c r="F24" s="474">
        <f>+'S7 Pro Forma'!K3</f>
        <v>2.3E-2</v>
      </c>
      <c r="G24" s="119"/>
      <c r="H24" s="466"/>
      <c r="I24" s="466"/>
      <c r="J24" s="466"/>
      <c r="K24" s="9"/>
      <c r="L24" s="9"/>
    </row>
    <row r="25" spans="1:12" ht="15" customHeight="1" x14ac:dyDescent="0.25">
      <c r="A25" s="9"/>
      <c r="B25" s="119"/>
      <c r="C25" s="119"/>
      <c r="D25" s="473" t="s">
        <v>299</v>
      </c>
      <c r="E25" s="473"/>
      <c r="F25" s="474">
        <f>+'S7 Pro Forma'!A37</f>
        <v>0</v>
      </c>
      <c r="G25" s="119"/>
      <c r="H25" s="466"/>
      <c r="I25" s="466"/>
      <c r="J25" s="466"/>
      <c r="K25" s="9"/>
      <c r="L25" s="9"/>
    </row>
    <row r="26" spans="1:12" ht="15" x14ac:dyDescent="0.25">
      <c r="A26" s="9"/>
      <c r="B26" s="119"/>
      <c r="C26" s="119"/>
      <c r="D26" s="473" t="s">
        <v>250</v>
      </c>
      <c r="E26" s="477"/>
      <c r="F26" s="478">
        <v>0</v>
      </c>
      <c r="G26" s="280"/>
      <c r="H26" s="466"/>
      <c r="I26" s="466"/>
      <c r="J26" s="466"/>
      <c r="K26" s="9"/>
      <c r="L26" s="9"/>
    </row>
    <row r="27" spans="1:12" x14ac:dyDescent="0.25">
      <c r="A27" s="9"/>
      <c r="B27" s="9"/>
      <c r="C27" s="9"/>
      <c r="D27" s="9"/>
      <c r="E27" s="9"/>
      <c r="F27" s="9"/>
      <c r="G27" s="280"/>
      <c r="H27" s="9"/>
      <c r="I27" s="9"/>
      <c r="J27" s="9"/>
      <c r="K27" s="9"/>
      <c r="L27" s="9"/>
    </row>
    <row r="28" spans="1:12" ht="15" x14ac:dyDescent="0.25">
      <c r="A28" s="9"/>
      <c r="B28" s="311" t="s">
        <v>250</v>
      </c>
      <c r="C28" s="311"/>
      <c r="D28" s="893"/>
      <c r="E28" s="894"/>
      <c r="F28" s="479"/>
      <c r="G28" s="280"/>
      <c r="H28" s="480"/>
      <c r="I28" s="9"/>
      <c r="J28" s="9"/>
      <c r="K28" s="9"/>
      <c r="L28" s="9"/>
    </row>
    <row r="29" spans="1:12" x14ac:dyDescent="0.25">
      <c r="A29" s="9"/>
      <c r="B29" s="9"/>
      <c r="C29" s="9"/>
      <c r="D29" s="9"/>
      <c r="E29" s="9"/>
      <c r="F29" s="9"/>
      <c r="G29" s="280"/>
      <c r="H29" s="9"/>
      <c r="I29" s="9"/>
      <c r="J29" s="9"/>
      <c r="K29" s="9"/>
      <c r="L29" s="9"/>
    </row>
    <row r="30" spans="1:12" x14ac:dyDescent="0.25">
      <c r="A30" s="9"/>
      <c r="B30" s="9"/>
      <c r="C30" s="9"/>
      <c r="D30" s="9"/>
      <c r="E30" s="9"/>
      <c r="F30" s="9"/>
      <c r="G30" s="9"/>
      <c r="H30" s="9"/>
      <c r="I30" s="9"/>
      <c r="J30" s="9"/>
      <c r="K30" s="9"/>
      <c r="L30" s="9"/>
    </row>
    <row r="31" spans="1:12" x14ac:dyDescent="0.25">
      <c r="A31" s="9"/>
      <c r="B31" s="9"/>
      <c r="C31" s="9"/>
      <c r="D31" s="9"/>
      <c r="E31" s="9"/>
      <c r="F31" s="9"/>
      <c r="G31" s="9"/>
      <c r="H31" s="9"/>
      <c r="I31" s="9"/>
      <c r="J31" s="9"/>
      <c r="K31" s="9"/>
      <c r="L31" s="9"/>
    </row>
    <row r="32" spans="1:12" x14ac:dyDescent="0.25">
      <c r="A32" s="9"/>
      <c r="B32" s="9"/>
      <c r="C32" s="9"/>
      <c r="D32" s="9"/>
      <c r="E32" s="9"/>
      <c r="F32" s="9"/>
      <c r="G32" s="9"/>
      <c r="H32" s="9"/>
      <c r="I32" s="9"/>
      <c r="J32" s="9"/>
      <c r="K32" s="9"/>
      <c r="L32" s="9"/>
    </row>
    <row r="33" spans="1:12" x14ac:dyDescent="0.25">
      <c r="A33" s="9"/>
      <c r="B33" s="9"/>
      <c r="C33" s="9"/>
      <c r="D33" s="9"/>
      <c r="E33" s="9"/>
      <c r="F33" s="9"/>
      <c r="G33" s="9"/>
      <c r="H33" s="9"/>
      <c r="I33" s="9"/>
      <c r="J33" s="9"/>
      <c r="K33" s="9"/>
      <c r="L33" s="9"/>
    </row>
    <row r="34" spans="1:12" x14ac:dyDescent="0.25">
      <c r="A34" s="9"/>
      <c r="B34" s="9"/>
      <c r="C34" s="9"/>
      <c r="D34" s="9"/>
      <c r="E34" s="9"/>
      <c r="F34" s="9"/>
      <c r="G34" s="9"/>
      <c r="H34" s="9"/>
      <c r="I34" s="9"/>
      <c r="J34" s="9"/>
      <c r="K34" s="9"/>
      <c r="L34" s="9"/>
    </row>
    <row r="35" spans="1:12" x14ac:dyDescent="0.25">
      <c r="A35" s="9"/>
      <c r="B35" s="9"/>
      <c r="C35" s="9"/>
      <c r="D35" s="9"/>
      <c r="E35" s="9"/>
      <c r="F35" s="9"/>
      <c r="G35" s="9"/>
      <c r="H35" s="9"/>
      <c r="I35" s="9"/>
      <c r="J35" s="9"/>
      <c r="K35" s="9"/>
      <c r="L35" s="9"/>
    </row>
    <row r="36" spans="1:12" x14ac:dyDescent="0.25">
      <c r="A36" s="9"/>
      <c r="B36" s="9"/>
      <c r="C36" s="9"/>
      <c r="D36" s="9"/>
      <c r="E36" s="9"/>
      <c r="F36" s="9"/>
      <c r="G36" s="9"/>
      <c r="H36" s="9"/>
      <c r="I36" s="9"/>
      <c r="J36" s="9"/>
      <c r="K36" s="9"/>
      <c r="L36" s="9"/>
    </row>
    <row r="37" spans="1:12" x14ac:dyDescent="0.25">
      <c r="A37" s="9"/>
      <c r="B37" s="9"/>
      <c r="C37" s="9"/>
      <c r="D37" s="9"/>
      <c r="E37" s="9"/>
      <c r="F37" s="9"/>
      <c r="G37" s="9"/>
      <c r="H37" s="9"/>
      <c r="I37" s="9"/>
      <c r="J37" s="9"/>
      <c r="K37" s="9"/>
      <c r="L37" s="9"/>
    </row>
    <row r="38" spans="1:12" x14ac:dyDescent="0.25">
      <c r="A38" s="9"/>
      <c r="B38" s="9"/>
      <c r="C38" s="9"/>
      <c r="D38" s="9"/>
      <c r="E38" s="9"/>
      <c r="F38" s="9"/>
      <c r="G38" s="9"/>
      <c r="H38" s="9"/>
      <c r="I38" s="9"/>
      <c r="J38" s="9"/>
      <c r="K38" s="9"/>
      <c r="L38" s="9"/>
    </row>
    <row r="39" spans="1:12" x14ac:dyDescent="0.25">
      <c r="A39" s="9"/>
      <c r="B39" s="9"/>
      <c r="C39" s="9"/>
      <c r="D39" s="9"/>
      <c r="E39" s="9"/>
      <c r="F39" s="9"/>
      <c r="G39" s="9"/>
      <c r="H39" s="9"/>
      <c r="I39" s="9"/>
      <c r="J39" s="9"/>
      <c r="K39" s="9"/>
      <c r="L39" s="9"/>
    </row>
    <row r="40" spans="1:12" x14ac:dyDescent="0.25">
      <c r="A40" s="9"/>
      <c r="B40" s="9"/>
      <c r="C40" s="9"/>
      <c r="D40" s="9"/>
      <c r="E40" s="9"/>
      <c r="F40" s="9"/>
      <c r="G40" s="9"/>
      <c r="H40" s="9"/>
      <c r="I40" s="9"/>
      <c r="J40" s="9"/>
      <c r="K40" s="9"/>
      <c r="L40" s="9"/>
    </row>
    <row r="41" spans="1:12" x14ac:dyDescent="0.25">
      <c r="A41" s="9"/>
      <c r="B41" s="9"/>
      <c r="C41" s="9"/>
      <c r="D41" s="9"/>
      <c r="E41" s="9"/>
      <c r="F41" s="9"/>
      <c r="G41" s="9"/>
      <c r="H41" s="9"/>
      <c r="I41" s="9"/>
      <c r="J41" s="9"/>
      <c r="K41" s="9"/>
      <c r="L41" s="9"/>
    </row>
    <row r="42" spans="1:12" x14ac:dyDescent="0.25">
      <c r="A42" s="9"/>
      <c r="B42" s="9"/>
      <c r="C42" s="9"/>
      <c r="D42" s="9"/>
      <c r="E42" s="9"/>
      <c r="F42" s="9"/>
      <c r="G42" s="9"/>
      <c r="H42" s="9"/>
      <c r="I42" s="9"/>
      <c r="J42" s="9"/>
      <c r="K42" s="9"/>
      <c r="L42" s="9"/>
    </row>
    <row r="43" spans="1:12" x14ac:dyDescent="0.25">
      <c r="A43" s="9"/>
      <c r="B43" s="9"/>
      <c r="C43" s="9"/>
      <c r="D43" s="9"/>
      <c r="E43" s="9"/>
      <c r="F43" s="9"/>
      <c r="G43" s="9"/>
      <c r="H43" s="9"/>
      <c r="I43" s="9"/>
      <c r="J43" s="9"/>
      <c r="K43" s="9"/>
      <c r="L43" s="9"/>
    </row>
    <row r="44" spans="1:12" x14ac:dyDescent="0.25">
      <c r="A44" s="9"/>
      <c r="B44" s="9"/>
      <c r="C44" s="9"/>
      <c r="D44" s="9"/>
      <c r="E44" s="9"/>
      <c r="F44" s="9"/>
      <c r="G44" s="9"/>
      <c r="H44" s="9"/>
      <c r="I44" s="9"/>
      <c r="J44" s="9"/>
      <c r="K44" s="9"/>
      <c r="L44" s="9"/>
    </row>
    <row r="45" spans="1:12" x14ac:dyDescent="0.25">
      <c r="A45" s="9"/>
      <c r="B45" s="9"/>
      <c r="C45" s="9"/>
      <c r="D45" s="9"/>
      <c r="E45" s="9"/>
      <c r="F45" s="9"/>
      <c r="G45" s="9"/>
      <c r="H45" s="9"/>
      <c r="I45" s="9"/>
      <c r="J45" s="9"/>
      <c r="K45" s="9"/>
      <c r="L45" s="9"/>
    </row>
    <row r="46" spans="1:12" x14ac:dyDescent="0.25">
      <c r="A46" s="9"/>
      <c r="B46" s="9"/>
      <c r="C46" s="9"/>
      <c r="D46" s="9"/>
      <c r="E46" s="9"/>
      <c r="F46" s="9"/>
      <c r="G46" s="9"/>
      <c r="H46" s="9"/>
      <c r="I46" s="9"/>
      <c r="J46" s="9"/>
      <c r="K46" s="9"/>
      <c r="L46" s="9"/>
    </row>
    <row r="47" spans="1:12" x14ac:dyDescent="0.25">
      <c r="A47" s="9"/>
      <c r="B47" s="9"/>
      <c r="C47" s="9"/>
      <c r="D47" s="9"/>
      <c r="E47" s="9"/>
      <c r="F47" s="9"/>
      <c r="G47" s="9"/>
      <c r="H47" s="9"/>
      <c r="I47" s="9"/>
      <c r="J47" s="9"/>
      <c r="K47" s="9"/>
      <c r="L47" s="9"/>
    </row>
    <row r="48" spans="1:12" x14ac:dyDescent="0.25">
      <c r="A48" s="9"/>
      <c r="B48" s="9"/>
      <c r="C48" s="9"/>
      <c r="D48" s="9"/>
      <c r="E48" s="9"/>
      <c r="F48" s="9"/>
      <c r="G48" s="9"/>
      <c r="H48" s="9"/>
      <c r="I48" s="9"/>
      <c r="J48" s="9"/>
      <c r="K48" s="9"/>
      <c r="L48" s="9"/>
    </row>
    <row r="49" spans="1:12" x14ac:dyDescent="0.25">
      <c r="A49" s="9"/>
      <c r="B49" s="9"/>
      <c r="C49" s="9"/>
      <c r="D49" s="9"/>
      <c r="E49" s="9"/>
      <c r="F49" s="9"/>
      <c r="G49" s="9"/>
      <c r="H49" s="9"/>
      <c r="I49" s="9"/>
      <c r="J49" s="9"/>
      <c r="K49" s="9"/>
      <c r="L49" s="9"/>
    </row>
    <row r="50" spans="1:12" x14ac:dyDescent="0.25">
      <c r="A50" s="9"/>
      <c r="B50" s="9"/>
      <c r="C50" s="9"/>
      <c r="D50" s="9"/>
      <c r="E50" s="9"/>
      <c r="F50" s="9"/>
      <c r="G50" s="9"/>
      <c r="H50" s="9"/>
      <c r="I50" s="9"/>
      <c r="J50" s="9"/>
      <c r="K50" s="9"/>
      <c r="L50" s="9"/>
    </row>
    <row r="51" spans="1:12" x14ac:dyDescent="0.25">
      <c r="A51" s="9"/>
      <c r="B51" s="9"/>
      <c r="C51" s="9"/>
      <c r="D51" s="9"/>
      <c r="E51" s="9"/>
      <c r="F51" s="9"/>
      <c r="G51" s="9"/>
      <c r="H51" s="9"/>
      <c r="I51" s="9"/>
      <c r="J51" s="9"/>
      <c r="K51" s="9"/>
      <c r="L51" s="9"/>
    </row>
    <row r="52" spans="1:12" x14ac:dyDescent="0.25">
      <c r="A52" s="9"/>
      <c r="B52" s="9"/>
      <c r="C52" s="9"/>
      <c r="D52" s="9"/>
      <c r="E52" s="9"/>
      <c r="F52" s="9"/>
      <c r="G52" s="9"/>
      <c r="H52" s="9"/>
      <c r="I52" s="9"/>
      <c r="J52" s="9"/>
      <c r="K52" s="9"/>
      <c r="L52" s="9"/>
    </row>
    <row r="53" spans="1:12" x14ac:dyDescent="0.25">
      <c r="A53" s="9"/>
      <c r="B53" s="9"/>
      <c r="C53" s="9"/>
      <c r="D53" s="9"/>
      <c r="E53" s="9"/>
      <c r="F53" s="9"/>
      <c r="G53" s="9"/>
      <c r="H53" s="9"/>
      <c r="I53" s="9"/>
      <c r="J53" s="9"/>
      <c r="K53" s="9"/>
      <c r="L53" s="9"/>
    </row>
    <row r="54" spans="1:12" x14ac:dyDescent="0.25">
      <c r="A54" s="9"/>
      <c r="B54" s="9"/>
      <c r="C54" s="9"/>
      <c r="D54" s="9"/>
      <c r="E54" s="9"/>
      <c r="F54" s="9"/>
      <c r="G54" s="9"/>
      <c r="H54" s="9"/>
      <c r="I54" s="9"/>
      <c r="J54" s="9"/>
      <c r="K54" s="9"/>
      <c r="L54" s="9"/>
    </row>
    <row r="55" spans="1:12" x14ac:dyDescent="0.25">
      <c r="A55" s="9"/>
      <c r="B55" s="9"/>
      <c r="C55" s="9"/>
      <c r="D55" s="9"/>
      <c r="E55" s="9"/>
      <c r="F55" s="9"/>
      <c r="G55" s="9"/>
      <c r="H55" s="9"/>
      <c r="I55" s="9"/>
      <c r="J55" s="9"/>
      <c r="K55" s="9"/>
      <c r="L55" s="9"/>
    </row>
    <row r="56" spans="1:12" x14ac:dyDescent="0.25">
      <c r="A56" s="9"/>
      <c r="B56" s="9"/>
      <c r="C56" s="9"/>
      <c r="D56" s="9"/>
      <c r="E56" s="9"/>
      <c r="F56" s="9"/>
      <c r="G56" s="9"/>
      <c r="H56" s="9"/>
      <c r="I56" s="9"/>
      <c r="J56" s="9"/>
      <c r="K56" s="9"/>
      <c r="L56" s="9"/>
    </row>
    <row r="57" spans="1:12" x14ac:dyDescent="0.25">
      <c r="A57" s="9"/>
      <c r="B57" s="9"/>
      <c r="C57" s="9"/>
      <c r="D57" s="9"/>
      <c r="E57" s="9"/>
      <c r="F57" s="9"/>
      <c r="G57" s="9"/>
      <c r="H57" s="9"/>
      <c r="I57" s="9"/>
      <c r="J57" s="9"/>
      <c r="K57" s="9"/>
      <c r="L57" s="9"/>
    </row>
    <row r="58" spans="1:12" x14ac:dyDescent="0.25">
      <c r="A58" s="9"/>
      <c r="B58" s="9"/>
      <c r="C58" s="9"/>
      <c r="D58" s="9"/>
      <c r="E58" s="9"/>
      <c r="F58" s="9"/>
      <c r="G58" s="9"/>
      <c r="H58" s="9"/>
      <c r="I58" s="9"/>
      <c r="J58" s="9"/>
      <c r="K58" s="9"/>
      <c r="L58" s="9"/>
    </row>
    <row r="59" spans="1:12" x14ac:dyDescent="0.25">
      <c r="A59" s="9"/>
      <c r="B59" s="9"/>
      <c r="C59" s="9"/>
      <c r="D59" s="9"/>
      <c r="E59" s="9"/>
      <c r="F59" s="9"/>
      <c r="G59" s="9"/>
      <c r="H59" s="9"/>
      <c r="I59" s="9"/>
      <c r="J59" s="9"/>
      <c r="K59" s="9"/>
      <c r="L59" s="9"/>
    </row>
    <row r="60" spans="1:12" x14ac:dyDescent="0.25">
      <c r="A60" s="9"/>
      <c r="B60" s="9"/>
      <c r="C60" s="9"/>
      <c r="D60" s="9"/>
      <c r="E60" s="9"/>
      <c r="F60" s="9"/>
      <c r="G60" s="9"/>
      <c r="H60" s="9"/>
      <c r="I60" s="9"/>
      <c r="J60" s="9"/>
      <c r="K60" s="9"/>
      <c r="L60" s="9"/>
    </row>
    <row r="61" spans="1:12" x14ac:dyDescent="0.25">
      <c r="A61" s="9"/>
      <c r="B61" s="9"/>
      <c r="C61" s="9"/>
      <c r="D61" s="9"/>
      <c r="E61" s="9"/>
      <c r="F61" s="9"/>
      <c r="G61" s="9"/>
      <c r="H61" s="9"/>
      <c r="I61" s="9"/>
      <c r="J61" s="9"/>
      <c r="K61" s="9"/>
      <c r="L61" s="9"/>
    </row>
    <row r="62" spans="1:12" x14ac:dyDescent="0.25">
      <c r="A62" s="9"/>
      <c r="B62" s="9"/>
      <c r="C62" s="9"/>
      <c r="D62" s="9"/>
      <c r="E62" s="9"/>
      <c r="F62" s="9"/>
      <c r="G62" s="9"/>
      <c r="H62" s="9"/>
      <c r="I62" s="9"/>
      <c r="J62" s="9"/>
      <c r="K62" s="9"/>
      <c r="L62" s="9"/>
    </row>
    <row r="63" spans="1:12" x14ac:dyDescent="0.25">
      <c r="A63" s="9"/>
      <c r="B63" s="9"/>
      <c r="C63" s="9"/>
      <c r="D63" s="9"/>
      <c r="E63" s="9"/>
      <c r="F63" s="9"/>
      <c r="G63" s="9"/>
      <c r="H63" s="9"/>
      <c r="I63" s="9"/>
      <c r="J63" s="9"/>
      <c r="K63" s="9"/>
      <c r="L63" s="9"/>
    </row>
    <row r="64" spans="1:12" x14ac:dyDescent="0.25">
      <c r="A64" s="9"/>
      <c r="B64" s="9"/>
      <c r="C64" s="9"/>
      <c r="D64" s="9"/>
      <c r="E64" s="9"/>
      <c r="F64" s="9"/>
      <c r="G64" s="9"/>
      <c r="H64" s="9"/>
      <c r="I64" s="9"/>
      <c r="J64" s="9"/>
      <c r="K64" s="9"/>
      <c r="L64" s="9"/>
    </row>
    <row r="65" spans="1:12" x14ac:dyDescent="0.25">
      <c r="A65" s="9"/>
      <c r="B65" s="9"/>
      <c r="C65" s="9"/>
      <c r="D65" s="9"/>
      <c r="E65" s="9"/>
      <c r="F65" s="9"/>
      <c r="G65" s="9"/>
      <c r="H65" s="9"/>
      <c r="I65" s="9"/>
      <c r="J65" s="9"/>
      <c r="K65" s="9"/>
      <c r="L65" s="9"/>
    </row>
  </sheetData>
  <sheetProtection algorithmName="SHA-512" hashValue="xGLcLFnnJZ3+47LVAdaoBKPVUJGhORbik5HUe98RA9HGnoxYgSOfm44DdkftnVRRT0w9C/v0zmii+7jFCsvEOg==" saltValue="M8fXK6RRgJUehLZFbJA98w==" spinCount="100000" sheet="1" objects="1" scenarios="1"/>
  <mergeCells count="1">
    <mergeCell ref="D28:E28"/>
  </mergeCells>
  <pageMargins left="0.35" right="0.25" top="0.32" bottom="0.5" header="0.32" footer="0.3"/>
  <pageSetup orientation="portrait" r:id="rId1"/>
  <headerFooter alignWithMargins="0">
    <oddFooter>&amp;L&amp;7&amp;D NHD 775.687.2033&amp;C&amp;7&amp;F  &amp;A&amp;R&amp;7Page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156"/>
  <sheetViews>
    <sheetView showGridLines="0" zoomScale="145" zoomScaleNormal="145" zoomScaleSheetLayoutView="100" workbookViewId="0">
      <selection activeCell="K28" sqref="K28"/>
    </sheetView>
  </sheetViews>
  <sheetFormatPr defaultColWidth="9.109375" defaultRowHeight="13.2" x14ac:dyDescent="0.25"/>
  <cols>
    <col min="1" max="1" width="5.88671875" style="2" customWidth="1"/>
    <col min="2" max="2" width="5" style="2" customWidth="1"/>
    <col min="3" max="3" width="9.109375" style="2"/>
    <col min="4" max="4" width="11.6640625" style="2" customWidth="1"/>
    <col min="5" max="5" width="11.109375" style="2" customWidth="1"/>
    <col min="6" max="6" width="6.33203125" style="2" customWidth="1"/>
    <col min="7" max="7" width="13.6640625" style="2" customWidth="1"/>
    <col min="8" max="8" width="10.44140625" style="2" customWidth="1"/>
    <col min="9" max="9" width="7.33203125" style="2" customWidth="1"/>
    <col min="10" max="10" width="0.5546875" style="2" customWidth="1"/>
    <col min="11" max="11" width="19" style="2" customWidth="1"/>
    <col min="12" max="16384" width="9.109375" style="2"/>
  </cols>
  <sheetData>
    <row r="1" spans="1:13" x14ac:dyDescent="0.25">
      <c r="A1" s="1" t="str">
        <f>Div</f>
        <v>State of Nevada Housing Division</v>
      </c>
      <c r="B1" s="1"/>
      <c r="G1" s="14" t="s">
        <v>20</v>
      </c>
      <c r="H1" s="14"/>
    </row>
    <row r="2" spans="1:13" ht="15.6" x14ac:dyDescent="0.3">
      <c r="A2" s="4" t="str">
        <f>nhd</f>
        <v>2014 LOW-INCOME HOUSING UNIVERSAL FUNDING APPLICATION</v>
      </c>
      <c r="B2" s="5"/>
      <c r="C2" s="5"/>
      <c r="D2" s="5"/>
      <c r="E2" s="6"/>
    </row>
    <row r="3" spans="1:13" ht="15.6" x14ac:dyDescent="0.3">
      <c r="A3" s="7" t="s">
        <v>409</v>
      </c>
      <c r="B3" s="7"/>
      <c r="C3" s="8"/>
      <c r="D3" s="8"/>
      <c r="E3" s="6"/>
      <c r="F3" s="6"/>
      <c r="G3" s="6"/>
      <c r="H3" s="6"/>
      <c r="I3" s="6"/>
    </row>
    <row r="4" spans="1:13" x14ac:dyDescent="0.25">
      <c r="A4" s="9"/>
      <c r="B4" s="9"/>
      <c r="C4" s="9"/>
      <c r="D4" s="9"/>
      <c r="E4" s="9"/>
      <c r="F4" s="9"/>
      <c r="G4" s="9"/>
      <c r="H4" s="9"/>
      <c r="I4" s="9"/>
      <c r="J4" s="9"/>
      <c r="K4" s="9"/>
      <c r="L4" s="9"/>
      <c r="M4" s="9"/>
    </row>
    <row r="5" spans="1:13" ht="15.6" x14ac:dyDescent="0.3">
      <c r="A5" s="9" t="s">
        <v>410</v>
      </c>
      <c r="B5" s="362" t="s">
        <v>411</v>
      </c>
      <c r="D5" s="362"/>
      <c r="E5" s="362" t="s">
        <v>409</v>
      </c>
      <c r="F5" s="9"/>
      <c r="G5" s="9"/>
      <c r="H5" s="9"/>
      <c r="I5" s="9"/>
      <c r="J5" s="9"/>
      <c r="K5" s="9"/>
      <c r="L5" s="9"/>
      <c r="M5" s="9"/>
    </row>
    <row r="6" spans="1:13" ht="15.6" x14ac:dyDescent="0.3">
      <c r="A6" s="9"/>
      <c r="B6" s="9"/>
      <c r="C6" s="9"/>
      <c r="D6" s="9"/>
      <c r="E6" s="9"/>
      <c r="F6" s="9"/>
      <c r="G6" s="9"/>
      <c r="H6" s="9"/>
      <c r="I6" s="9"/>
      <c r="J6" s="9"/>
      <c r="K6" s="481" t="s">
        <v>412</v>
      </c>
      <c r="L6" s="9"/>
      <c r="M6" s="9"/>
    </row>
    <row r="7" spans="1:13" ht="15.6" x14ac:dyDescent="0.3">
      <c r="A7" s="9"/>
      <c r="B7" s="482"/>
      <c r="C7" s="9"/>
      <c r="D7" s="9"/>
      <c r="E7" s="9"/>
      <c r="F7" s="9"/>
      <c r="G7" s="9"/>
      <c r="H7" s="9"/>
      <c r="I7" s="9"/>
      <c r="J7" s="9"/>
      <c r="K7" s="481" t="s">
        <v>413</v>
      </c>
      <c r="L7" s="9"/>
      <c r="M7" s="9"/>
    </row>
    <row r="8" spans="1:13" ht="15.6" x14ac:dyDescent="0.3">
      <c r="A8" s="9"/>
      <c r="B8" s="188" t="s">
        <v>414</v>
      </c>
      <c r="C8" s="188"/>
      <c r="D8" s="188"/>
      <c r="E8" s="189"/>
      <c r="F8" s="189"/>
      <c r="G8" s="189"/>
      <c r="H8" s="189"/>
      <c r="I8" s="483"/>
      <c r="J8" s="327"/>
      <c r="K8" s="484" t="s">
        <v>415</v>
      </c>
      <c r="L8" s="9"/>
      <c r="M8" s="9"/>
    </row>
    <row r="9" spans="1:13" ht="15" x14ac:dyDescent="0.25">
      <c r="A9" s="9">
        <f>ROW()-8</f>
        <v>1</v>
      </c>
      <c r="B9" s="895"/>
      <c r="C9" s="895"/>
      <c r="D9" s="895"/>
      <c r="E9" s="895"/>
      <c r="F9" s="895"/>
      <c r="G9" s="895"/>
      <c r="H9" s="895"/>
      <c r="I9" s="895"/>
      <c r="J9" s="311"/>
      <c r="K9" s="765"/>
      <c r="L9" s="9"/>
      <c r="M9" s="9"/>
    </row>
    <row r="10" spans="1:13" ht="15" x14ac:dyDescent="0.25">
      <c r="A10" s="9">
        <f t="shared" ref="A10:A33" si="0">ROW()-8</f>
        <v>2</v>
      </c>
      <c r="B10" s="871"/>
      <c r="C10" s="871"/>
      <c r="D10" s="871"/>
      <c r="E10" s="871"/>
      <c r="F10" s="871"/>
      <c r="G10" s="871"/>
      <c r="H10" s="871"/>
      <c r="I10" s="871"/>
      <c r="J10" s="311"/>
      <c r="K10" s="766"/>
      <c r="L10" s="9"/>
      <c r="M10" s="9"/>
    </row>
    <row r="11" spans="1:13" ht="15" x14ac:dyDescent="0.25">
      <c r="A11" s="9">
        <f t="shared" si="0"/>
        <v>3</v>
      </c>
      <c r="B11" s="871"/>
      <c r="C11" s="871"/>
      <c r="D11" s="871"/>
      <c r="E11" s="871"/>
      <c r="F11" s="871"/>
      <c r="G11" s="871"/>
      <c r="H11" s="871"/>
      <c r="I11" s="871"/>
      <c r="J11" s="485"/>
      <c r="K11" s="766"/>
      <c r="L11" s="9"/>
      <c r="M11" s="9"/>
    </row>
    <row r="12" spans="1:13" ht="15" x14ac:dyDescent="0.25">
      <c r="A12" s="9">
        <f t="shared" si="0"/>
        <v>4</v>
      </c>
      <c r="B12" s="871"/>
      <c r="C12" s="871"/>
      <c r="D12" s="871"/>
      <c r="E12" s="871"/>
      <c r="F12" s="871"/>
      <c r="G12" s="871"/>
      <c r="H12" s="871"/>
      <c r="I12" s="871"/>
      <c r="J12" s="485"/>
      <c r="K12" s="766"/>
      <c r="L12" s="9"/>
      <c r="M12" s="9"/>
    </row>
    <row r="13" spans="1:13" ht="15" x14ac:dyDescent="0.25">
      <c r="A13" s="9">
        <f t="shared" si="0"/>
        <v>5</v>
      </c>
      <c r="B13" s="871"/>
      <c r="C13" s="871"/>
      <c r="D13" s="871"/>
      <c r="E13" s="871"/>
      <c r="F13" s="871"/>
      <c r="G13" s="871"/>
      <c r="H13" s="871"/>
      <c r="I13" s="871"/>
      <c r="J13" s="485"/>
      <c r="K13" s="766"/>
      <c r="L13" s="9"/>
      <c r="M13" s="9"/>
    </row>
    <row r="14" spans="1:13" ht="15" x14ac:dyDescent="0.25">
      <c r="A14" s="9">
        <f t="shared" si="0"/>
        <v>6</v>
      </c>
      <c r="B14" s="871"/>
      <c r="C14" s="871"/>
      <c r="D14" s="871"/>
      <c r="E14" s="871"/>
      <c r="F14" s="871"/>
      <c r="G14" s="871"/>
      <c r="H14" s="871"/>
      <c r="I14" s="871"/>
      <c r="J14" s="485"/>
      <c r="K14" s="766"/>
      <c r="L14" s="9"/>
      <c r="M14" s="9"/>
    </row>
    <row r="15" spans="1:13" ht="15" x14ac:dyDescent="0.25">
      <c r="A15" s="9">
        <f t="shared" si="0"/>
        <v>7</v>
      </c>
      <c r="B15" s="871"/>
      <c r="C15" s="871"/>
      <c r="D15" s="871"/>
      <c r="E15" s="871"/>
      <c r="F15" s="871"/>
      <c r="G15" s="871"/>
      <c r="H15" s="871"/>
      <c r="I15" s="871"/>
      <c r="J15" s="485"/>
      <c r="K15" s="766"/>
      <c r="L15" s="9"/>
      <c r="M15" s="9"/>
    </row>
    <row r="16" spans="1:13" ht="15" x14ac:dyDescent="0.25">
      <c r="A16" s="9">
        <f t="shared" si="0"/>
        <v>8</v>
      </c>
      <c r="B16" s="871"/>
      <c r="C16" s="871"/>
      <c r="D16" s="871"/>
      <c r="E16" s="871"/>
      <c r="F16" s="871"/>
      <c r="G16" s="871"/>
      <c r="H16" s="871"/>
      <c r="I16" s="871"/>
      <c r="J16" s="485"/>
      <c r="K16" s="766"/>
      <c r="L16" s="9"/>
      <c r="M16" s="9"/>
    </row>
    <row r="17" spans="1:13" ht="15" x14ac:dyDescent="0.25">
      <c r="A17" s="9">
        <f t="shared" si="0"/>
        <v>9</v>
      </c>
      <c r="B17" s="871"/>
      <c r="C17" s="871"/>
      <c r="D17" s="871"/>
      <c r="E17" s="871"/>
      <c r="F17" s="871"/>
      <c r="G17" s="871"/>
      <c r="H17" s="871"/>
      <c r="I17" s="871"/>
      <c r="J17" s="485"/>
      <c r="K17" s="766"/>
      <c r="L17" s="9"/>
      <c r="M17" s="9"/>
    </row>
    <row r="18" spans="1:13" ht="15" x14ac:dyDescent="0.25">
      <c r="A18" s="9">
        <f t="shared" si="0"/>
        <v>10</v>
      </c>
      <c r="B18" s="871"/>
      <c r="C18" s="871"/>
      <c r="D18" s="871"/>
      <c r="E18" s="871"/>
      <c r="F18" s="871"/>
      <c r="G18" s="871"/>
      <c r="H18" s="871"/>
      <c r="I18" s="871"/>
      <c r="J18" s="485"/>
      <c r="K18" s="766"/>
      <c r="L18" s="9"/>
      <c r="M18" s="9"/>
    </row>
    <row r="19" spans="1:13" ht="15" x14ac:dyDescent="0.25">
      <c r="A19" s="9">
        <f t="shared" si="0"/>
        <v>11</v>
      </c>
      <c r="B19" s="871"/>
      <c r="C19" s="871"/>
      <c r="D19" s="871"/>
      <c r="E19" s="871"/>
      <c r="F19" s="871"/>
      <c r="G19" s="871"/>
      <c r="H19" s="871"/>
      <c r="I19" s="871"/>
      <c r="J19" s="485"/>
      <c r="K19" s="766"/>
      <c r="L19" s="9"/>
      <c r="M19" s="9"/>
    </row>
    <row r="20" spans="1:13" ht="15" x14ac:dyDescent="0.25">
      <c r="A20" s="9">
        <f t="shared" si="0"/>
        <v>12</v>
      </c>
      <c r="B20" s="871"/>
      <c r="C20" s="871"/>
      <c r="D20" s="871"/>
      <c r="E20" s="871"/>
      <c r="F20" s="871"/>
      <c r="G20" s="871"/>
      <c r="H20" s="871"/>
      <c r="I20" s="871"/>
      <c r="J20" s="485"/>
      <c r="K20" s="766"/>
      <c r="L20" s="9"/>
      <c r="M20" s="9"/>
    </row>
    <row r="21" spans="1:13" ht="15" x14ac:dyDescent="0.25">
      <c r="A21" s="9">
        <f t="shared" si="0"/>
        <v>13</v>
      </c>
      <c r="B21" s="871"/>
      <c r="C21" s="871"/>
      <c r="D21" s="871"/>
      <c r="E21" s="871"/>
      <c r="F21" s="871"/>
      <c r="G21" s="871"/>
      <c r="H21" s="871"/>
      <c r="I21" s="871"/>
      <c r="J21" s="311"/>
      <c r="K21" s="766"/>
      <c r="L21" s="9"/>
      <c r="M21" s="9"/>
    </row>
    <row r="22" spans="1:13" ht="15" x14ac:dyDescent="0.25">
      <c r="A22" s="9">
        <f t="shared" si="0"/>
        <v>14</v>
      </c>
      <c r="B22" s="871"/>
      <c r="C22" s="871"/>
      <c r="D22" s="871"/>
      <c r="E22" s="871"/>
      <c r="F22" s="871"/>
      <c r="G22" s="871"/>
      <c r="H22" s="871"/>
      <c r="I22" s="871"/>
      <c r="J22" s="311"/>
      <c r="K22" s="766"/>
      <c r="L22" s="9"/>
      <c r="M22" s="9"/>
    </row>
    <row r="23" spans="1:13" ht="15" x14ac:dyDescent="0.25">
      <c r="A23" s="9">
        <f t="shared" si="0"/>
        <v>15</v>
      </c>
      <c r="B23" s="871"/>
      <c r="C23" s="871"/>
      <c r="D23" s="871"/>
      <c r="E23" s="871"/>
      <c r="F23" s="871"/>
      <c r="G23" s="871"/>
      <c r="H23" s="871"/>
      <c r="I23" s="871"/>
      <c r="J23" s="311"/>
      <c r="K23" s="766"/>
      <c r="L23" s="9"/>
      <c r="M23" s="9"/>
    </row>
    <row r="24" spans="1:13" ht="15" x14ac:dyDescent="0.25">
      <c r="A24" s="9">
        <f t="shared" si="0"/>
        <v>16</v>
      </c>
      <c r="B24" s="871"/>
      <c r="C24" s="871"/>
      <c r="D24" s="871"/>
      <c r="E24" s="871"/>
      <c r="F24" s="871"/>
      <c r="G24" s="871"/>
      <c r="H24" s="871"/>
      <c r="I24" s="871"/>
      <c r="J24" s="311"/>
      <c r="K24" s="766"/>
      <c r="L24" s="9"/>
      <c r="M24" s="9"/>
    </row>
    <row r="25" spans="1:13" ht="15" x14ac:dyDescent="0.25">
      <c r="A25" s="9">
        <f t="shared" si="0"/>
        <v>17</v>
      </c>
      <c r="B25" s="871"/>
      <c r="C25" s="871"/>
      <c r="D25" s="871"/>
      <c r="E25" s="871"/>
      <c r="F25" s="871"/>
      <c r="G25" s="871"/>
      <c r="H25" s="871"/>
      <c r="I25" s="871"/>
      <c r="J25" s="311"/>
      <c r="K25" s="766"/>
      <c r="L25" s="9"/>
      <c r="M25" s="9"/>
    </row>
    <row r="26" spans="1:13" ht="15" x14ac:dyDescent="0.25">
      <c r="A26" s="9">
        <f t="shared" si="0"/>
        <v>18</v>
      </c>
      <c r="B26" s="871"/>
      <c r="C26" s="871"/>
      <c r="D26" s="871"/>
      <c r="E26" s="871"/>
      <c r="F26" s="871"/>
      <c r="G26" s="871"/>
      <c r="H26" s="871"/>
      <c r="I26" s="871"/>
      <c r="J26" s="311"/>
      <c r="K26" s="766"/>
      <c r="L26" s="9"/>
      <c r="M26" s="9"/>
    </row>
    <row r="27" spans="1:13" ht="15" x14ac:dyDescent="0.25">
      <c r="A27" s="9">
        <f t="shared" si="0"/>
        <v>19</v>
      </c>
      <c r="B27" s="871"/>
      <c r="C27" s="871"/>
      <c r="D27" s="871"/>
      <c r="E27" s="871"/>
      <c r="F27" s="871"/>
      <c r="G27" s="871"/>
      <c r="H27" s="871"/>
      <c r="I27" s="871"/>
      <c r="J27" s="311"/>
      <c r="K27" s="766"/>
      <c r="L27" s="9"/>
      <c r="M27" s="9"/>
    </row>
    <row r="28" spans="1:13" ht="15" x14ac:dyDescent="0.25">
      <c r="A28" s="9">
        <f t="shared" si="0"/>
        <v>20</v>
      </c>
      <c r="B28" s="871"/>
      <c r="C28" s="871"/>
      <c r="D28" s="871"/>
      <c r="E28" s="871"/>
      <c r="F28" s="871"/>
      <c r="G28" s="871"/>
      <c r="H28" s="871"/>
      <c r="I28" s="871"/>
      <c r="J28" s="311"/>
      <c r="K28" s="766"/>
      <c r="L28" s="9"/>
      <c r="M28" s="9"/>
    </row>
    <row r="29" spans="1:13" ht="15" x14ac:dyDescent="0.25">
      <c r="A29" s="9">
        <f t="shared" si="0"/>
        <v>21</v>
      </c>
      <c r="B29" s="871"/>
      <c r="C29" s="871"/>
      <c r="D29" s="871"/>
      <c r="E29" s="871"/>
      <c r="F29" s="871"/>
      <c r="G29" s="871"/>
      <c r="H29" s="871"/>
      <c r="I29" s="871"/>
      <c r="J29" s="311"/>
      <c r="K29" s="766"/>
      <c r="L29" s="9"/>
      <c r="M29" s="9"/>
    </row>
    <row r="30" spans="1:13" ht="15" x14ac:dyDescent="0.25">
      <c r="A30" s="9">
        <f t="shared" si="0"/>
        <v>22</v>
      </c>
      <c r="B30" s="871"/>
      <c r="C30" s="871"/>
      <c r="D30" s="871"/>
      <c r="E30" s="871"/>
      <c r="F30" s="871"/>
      <c r="G30" s="871"/>
      <c r="H30" s="871"/>
      <c r="I30" s="871"/>
      <c r="J30" s="311"/>
      <c r="K30" s="766"/>
      <c r="L30" s="9"/>
      <c r="M30" s="9"/>
    </row>
    <row r="31" spans="1:13" ht="15" x14ac:dyDescent="0.25">
      <c r="A31" s="9">
        <f t="shared" si="0"/>
        <v>23</v>
      </c>
      <c r="B31" s="871"/>
      <c r="C31" s="871"/>
      <c r="D31" s="871"/>
      <c r="E31" s="871"/>
      <c r="F31" s="871"/>
      <c r="G31" s="871"/>
      <c r="H31" s="871"/>
      <c r="I31" s="871"/>
      <c r="J31" s="311"/>
      <c r="K31" s="766"/>
      <c r="L31" s="9"/>
      <c r="M31" s="9"/>
    </row>
    <row r="32" spans="1:13" ht="15" x14ac:dyDescent="0.25">
      <c r="A32" s="9">
        <f t="shared" si="0"/>
        <v>24</v>
      </c>
      <c r="B32" s="871"/>
      <c r="C32" s="871"/>
      <c r="D32" s="871"/>
      <c r="E32" s="871"/>
      <c r="F32" s="871"/>
      <c r="G32" s="871"/>
      <c r="H32" s="871"/>
      <c r="I32" s="871"/>
      <c r="J32" s="311"/>
      <c r="K32" s="766"/>
      <c r="L32" s="9"/>
      <c r="M32" s="9"/>
    </row>
    <row r="33" spans="1:13" ht="15" x14ac:dyDescent="0.25">
      <c r="A33" s="9">
        <f t="shared" si="0"/>
        <v>25</v>
      </c>
      <c r="B33" s="871"/>
      <c r="C33" s="871"/>
      <c r="D33" s="871"/>
      <c r="E33" s="871"/>
      <c r="F33" s="871"/>
      <c r="G33" s="871"/>
      <c r="H33" s="871"/>
      <c r="I33" s="871"/>
      <c r="J33" s="311"/>
      <c r="K33" s="767"/>
      <c r="L33" s="9"/>
      <c r="M33" s="9"/>
    </row>
    <row r="34" spans="1:13" ht="15" x14ac:dyDescent="0.25">
      <c r="A34" s="9"/>
      <c r="B34" s="279"/>
      <c r="C34" s="279"/>
      <c r="D34" s="279"/>
      <c r="E34" s="279"/>
      <c r="F34" s="279"/>
      <c r="G34" s="279"/>
      <c r="H34" s="486"/>
      <c r="I34" s="487" t="s">
        <v>416</v>
      </c>
      <c r="J34" s="311"/>
      <c r="K34" s="762">
        <f>SUM(K9:K33)</f>
        <v>0</v>
      </c>
      <c r="L34" s="9"/>
      <c r="M34" s="9"/>
    </row>
    <row r="35" spans="1:13" ht="15" x14ac:dyDescent="0.25">
      <c r="A35" s="9"/>
      <c r="B35" s="9"/>
      <c r="C35" s="9"/>
      <c r="D35" s="9"/>
      <c r="E35" s="9"/>
      <c r="F35" s="9"/>
      <c r="G35" s="9"/>
      <c r="H35" s="311"/>
      <c r="I35" s="488" t="s">
        <v>417</v>
      </c>
      <c r="J35" s="311"/>
      <c r="K35" s="761">
        <v>25</v>
      </c>
      <c r="L35" s="9"/>
      <c r="M35" s="9"/>
    </row>
    <row r="36" spans="1:13" ht="15.6" x14ac:dyDescent="0.3">
      <c r="A36" s="9"/>
      <c r="B36" s="9"/>
      <c r="C36" s="9"/>
      <c r="D36" s="9"/>
      <c r="E36" s="9"/>
      <c r="F36" s="9"/>
      <c r="G36" s="9"/>
      <c r="H36" s="9"/>
      <c r="I36" s="489"/>
      <c r="J36" s="9"/>
      <c r="K36" s="490" t="str">
        <f>IF(K34&gt;25,"Error "&amp;(K34-K35)&amp;" pts","-")</f>
        <v>-</v>
      </c>
      <c r="L36" s="9"/>
      <c r="M36" s="9"/>
    </row>
    <row r="37" spans="1:13" x14ac:dyDescent="0.25">
      <c r="A37" s="9"/>
      <c r="B37" s="9"/>
      <c r="C37" s="9"/>
      <c r="D37" s="9"/>
      <c r="E37" s="9"/>
      <c r="F37" s="9"/>
      <c r="G37" s="9"/>
      <c r="H37" s="9"/>
      <c r="I37" s="489"/>
      <c r="J37" s="9"/>
      <c r="K37" s="491"/>
      <c r="L37" s="9"/>
      <c r="M37" s="9"/>
    </row>
    <row r="38" spans="1:13" ht="15" x14ac:dyDescent="0.25">
      <c r="A38" s="9"/>
      <c r="B38" s="353" t="s">
        <v>418</v>
      </c>
      <c r="C38" s="9"/>
      <c r="D38" s="9"/>
      <c r="E38" s="9"/>
      <c r="F38" s="9"/>
      <c r="G38" s="9"/>
      <c r="H38" s="9"/>
      <c r="I38" s="9"/>
      <c r="J38" s="9"/>
      <c r="K38" s="9"/>
      <c r="L38" s="9"/>
      <c r="M38" s="9"/>
    </row>
    <row r="39" spans="1:13" ht="15" x14ac:dyDescent="0.25">
      <c r="A39" s="9"/>
      <c r="B39" s="353" t="s">
        <v>419</v>
      </c>
      <c r="C39" s="9"/>
      <c r="D39" s="9"/>
      <c r="E39" s="9"/>
      <c r="F39" s="9"/>
      <c r="G39" s="9"/>
      <c r="H39" s="9"/>
      <c r="I39" s="9"/>
      <c r="J39" s="9"/>
      <c r="K39" s="9"/>
      <c r="L39" s="9"/>
      <c r="M39" s="9"/>
    </row>
    <row r="40" spans="1:13" hidden="1" x14ac:dyDescent="0.25">
      <c r="A40" s="9"/>
      <c r="B40" s="9" t="s">
        <v>420</v>
      </c>
      <c r="C40" s="9"/>
      <c r="D40" s="9"/>
      <c r="E40" s="9"/>
      <c r="F40" s="9"/>
      <c r="G40" s="9"/>
      <c r="H40" s="9"/>
      <c r="I40" s="9"/>
      <c r="J40" s="9"/>
      <c r="K40" s="9"/>
      <c r="L40" s="9"/>
      <c r="M40" s="9"/>
    </row>
    <row r="41" spans="1:13" hidden="1" x14ac:dyDescent="0.25">
      <c r="A41" s="9"/>
      <c r="B41" s="9"/>
      <c r="C41" s="9"/>
      <c r="D41" s="9"/>
      <c r="E41" s="9"/>
      <c r="F41" s="9"/>
      <c r="G41" s="9"/>
      <c r="H41" s="9"/>
      <c r="I41" s="9"/>
      <c r="J41" s="9"/>
      <c r="K41" s="9"/>
      <c r="L41" s="9"/>
      <c r="M41" s="9"/>
    </row>
    <row r="42" spans="1:13" hidden="1" x14ac:dyDescent="0.25">
      <c r="A42" s="9"/>
      <c r="B42" s="9"/>
      <c r="C42" s="9"/>
      <c r="D42" s="9"/>
      <c r="E42" s="9"/>
      <c r="F42" s="9"/>
      <c r="G42" s="9"/>
      <c r="H42" s="9"/>
      <c r="I42" s="9"/>
      <c r="J42" s="9"/>
      <c r="K42" s="9"/>
      <c r="L42" s="9"/>
      <c r="M42" s="9"/>
    </row>
    <row r="43" spans="1:13" hidden="1" x14ac:dyDescent="0.25">
      <c r="A43" s="9"/>
      <c r="B43" s="738" t="s">
        <v>772</v>
      </c>
      <c r="C43" s="738" t="s">
        <v>773</v>
      </c>
      <c r="D43" s="9" t="s">
        <v>896</v>
      </c>
      <c r="E43" s="9"/>
      <c r="F43" s="9"/>
      <c r="G43" s="9"/>
      <c r="H43" s="9"/>
      <c r="I43" s="9"/>
      <c r="J43" s="9"/>
      <c r="K43" s="9"/>
      <c r="L43" s="9"/>
      <c r="M43" s="9"/>
    </row>
    <row r="44" spans="1:13" hidden="1" x14ac:dyDescent="0.25">
      <c r="A44" s="9"/>
      <c r="B44" s="738"/>
      <c r="C44" s="9"/>
      <c r="D44" s="9"/>
      <c r="E44" s="9"/>
      <c r="F44" s="9"/>
      <c r="G44" s="9"/>
      <c r="H44" s="9"/>
      <c r="J44" s="9"/>
      <c r="K44" s="9"/>
      <c r="L44" s="9"/>
      <c r="M44" s="9"/>
    </row>
    <row r="45" spans="1:13" hidden="1" x14ac:dyDescent="0.25">
      <c r="A45" s="9"/>
      <c r="C45" s="9"/>
      <c r="D45" s="9"/>
      <c r="E45" s="9"/>
      <c r="F45" s="9"/>
      <c r="G45" s="9"/>
      <c r="H45" s="9"/>
      <c r="I45" s="9"/>
      <c r="J45" s="9"/>
      <c r="K45" s="9"/>
      <c r="L45" s="9"/>
      <c r="M45" s="9"/>
    </row>
    <row r="46" spans="1:13" hidden="1" x14ac:dyDescent="0.25">
      <c r="A46" s="9"/>
      <c r="B46" s="738" t="s">
        <v>774</v>
      </c>
      <c r="D46" s="9" t="s">
        <v>897</v>
      </c>
      <c r="E46" s="9"/>
      <c r="F46" s="9"/>
      <c r="G46" s="9"/>
      <c r="H46" s="9"/>
      <c r="I46" s="9"/>
      <c r="J46" s="9"/>
      <c r="K46" s="9"/>
      <c r="L46" s="9"/>
      <c r="M46" s="9"/>
    </row>
    <row r="47" spans="1:13" hidden="1" x14ac:dyDescent="0.25">
      <c r="A47" s="9"/>
      <c r="B47" s="738"/>
      <c r="C47" s="9"/>
      <c r="D47" s="9"/>
      <c r="E47" s="9"/>
      <c r="F47" s="9"/>
      <c r="G47" s="9"/>
      <c r="H47" s="9"/>
      <c r="I47" s="9"/>
      <c r="J47" s="9"/>
      <c r="K47" s="9"/>
      <c r="L47" s="9"/>
      <c r="M47" s="9"/>
    </row>
    <row r="48" spans="1:13" hidden="1" x14ac:dyDescent="0.25">
      <c r="A48" s="9"/>
      <c r="B48" s="738"/>
      <c r="C48" s="9"/>
      <c r="D48" s="9"/>
      <c r="E48" s="9"/>
      <c r="F48" s="9"/>
      <c r="G48" s="9"/>
      <c r="H48" s="9"/>
      <c r="I48" s="9"/>
      <c r="J48" s="9"/>
      <c r="K48" s="9"/>
      <c r="L48" s="9"/>
      <c r="M48" s="9"/>
    </row>
    <row r="49" spans="1:13" hidden="1" x14ac:dyDescent="0.25">
      <c r="A49" s="9"/>
      <c r="B49" s="738"/>
      <c r="C49" s="9"/>
      <c r="D49" s="9"/>
      <c r="E49" s="9"/>
      <c r="F49" s="9"/>
      <c r="G49" s="9"/>
      <c r="H49" s="9"/>
      <c r="I49" s="9"/>
      <c r="J49" s="9"/>
      <c r="K49" s="9"/>
      <c r="L49" s="9"/>
      <c r="M49" s="9"/>
    </row>
    <row r="50" spans="1:13" hidden="1" x14ac:dyDescent="0.25">
      <c r="A50" s="9"/>
      <c r="B50" s="738" t="s">
        <v>775</v>
      </c>
      <c r="C50" s="9"/>
      <c r="D50" s="9"/>
      <c r="E50" s="9"/>
      <c r="F50" s="9"/>
      <c r="G50" s="9"/>
      <c r="H50" s="9"/>
      <c r="I50" s="9"/>
      <c r="J50" s="9"/>
      <c r="K50" s="9"/>
      <c r="L50" s="9"/>
      <c r="M50" s="9"/>
    </row>
    <row r="51" spans="1:13" hidden="1" x14ac:dyDescent="0.25">
      <c r="A51" s="9"/>
      <c r="B51" s="738" t="s">
        <v>773</v>
      </c>
      <c r="C51" s="9"/>
      <c r="D51" s="9"/>
      <c r="E51" s="9"/>
      <c r="F51" s="9"/>
      <c r="G51" s="9"/>
      <c r="H51" s="9"/>
      <c r="I51" s="9"/>
      <c r="J51" s="9"/>
      <c r="K51" s="9"/>
      <c r="L51" s="9"/>
      <c r="M51" s="9"/>
    </row>
    <row r="52" spans="1:13" hidden="1" x14ac:dyDescent="0.25">
      <c r="A52" s="9"/>
      <c r="B52" s="738" t="s">
        <v>776</v>
      </c>
      <c r="C52" s="9" t="s">
        <v>777</v>
      </c>
      <c r="D52" s="9">
        <v>3</v>
      </c>
      <c r="E52" s="9"/>
      <c r="F52" s="9"/>
      <c r="G52" s="9"/>
      <c r="H52" s="9"/>
      <c r="I52" s="9"/>
      <c r="J52" s="9"/>
      <c r="K52" s="9"/>
      <c r="L52" s="9"/>
      <c r="M52" s="9"/>
    </row>
    <row r="53" spans="1:13" hidden="1" x14ac:dyDescent="0.25">
      <c r="A53" s="9"/>
      <c r="B53" s="738" t="s">
        <v>778</v>
      </c>
      <c r="C53" s="9" t="s">
        <v>779</v>
      </c>
      <c r="D53" s="9">
        <v>2</v>
      </c>
      <c r="E53" s="9"/>
      <c r="F53" s="9"/>
      <c r="G53" s="9"/>
      <c r="H53" s="9"/>
      <c r="I53" s="9"/>
      <c r="J53" s="9"/>
      <c r="K53" s="9"/>
      <c r="L53" s="9"/>
      <c r="M53" s="9"/>
    </row>
    <row r="54" spans="1:13" hidden="1" x14ac:dyDescent="0.25">
      <c r="A54" s="9"/>
      <c r="B54" s="738" t="s">
        <v>780</v>
      </c>
      <c r="C54" s="9" t="s">
        <v>781</v>
      </c>
      <c r="D54" s="9"/>
      <c r="E54" s="9"/>
      <c r="F54" s="9"/>
      <c r="G54" s="9"/>
      <c r="H54" s="9"/>
      <c r="I54" s="9"/>
      <c r="J54" s="9"/>
      <c r="K54" s="9"/>
      <c r="L54" s="9"/>
      <c r="M54" s="9"/>
    </row>
    <row r="55" spans="1:13" hidden="1" x14ac:dyDescent="0.25">
      <c r="A55" s="9"/>
      <c r="B55" s="738" t="s">
        <v>782</v>
      </c>
      <c r="C55" s="9" t="s">
        <v>783</v>
      </c>
      <c r="D55" s="9"/>
      <c r="E55" s="9"/>
      <c r="F55" s="9"/>
      <c r="G55" s="9"/>
      <c r="H55" s="9"/>
      <c r="I55" s="9"/>
      <c r="J55" s="9"/>
      <c r="K55" s="9"/>
      <c r="L55" s="9"/>
      <c r="M55" s="9"/>
    </row>
    <row r="56" spans="1:13" hidden="1" x14ac:dyDescent="0.25">
      <c r="A56" s="9"/>
      <c r="B56" s="738" t="s">
        <v>757</v>
      </c>
      <c r="C56" s="9"/>
      <c r="D56" s="9"/>
      <c r="E56" s="9"/>
      <c r="F56" s="9"/>
      <c r="G56" s="9"/>
      <c r="H56" s="9"/>
      <c r="I56" s="9"/>
      <c r="J56" s="9"/>
      <c r="K56" s="9"/>
      <c r="L56" s="9"/>
      <c r="M56" s="9"/>
    </row>
    <row r="57" spans="1:13" hidden="1" x14ac:dyDescent="0.25">
      <c r="A57" s="9"/>
      <c r="B57" s="738" t="s">
        <v>784</v>
      </c>
      <c r="C57" s="9" t="s">
        <v>785</v>
      </c>
      <c r="D57" s="9"/>
      <c r="E57" s="9"/>
      <c r="F57" s="9"/>
      <c r="G57" s="9"/>
      <c r="H57" s="9"/>
      <c r="I57" s="9"/>
      <c r="J57" s="9"/>
      <c r="K57" s="9"/>
      <c r="L57" s="9"/>
      <c r="M57" s="9"/>
    </row>
    <row r="58" spans="1:13" hidden="1" x14ac:dyDescent="0.25">
      <c r="A58" s="9"/>
      <c r="B58" s="738" t="s">
        <v>786</v>
      </c>
      <c r="C58" s="9" t="s">
        <v>787</v>
      </c>
      <c r="D58" s="9" t="s">
        <v>788</v>
      </c>
      <c r="E58" s="9"/>
      <c r="F58" s="9"/>
      <c r="G58" s="9"/>
      <c r="H58" s="9"/>
      <c r="I58" s="9"/>
      <c r="J58" s="9"/>
      <c r="K58" s="9"/>
      <c r="L58" s="9"/>
      <c r="M58" s="9"/>
    </row>
    <row r="59" spans="1:13" hidden="1" x14ac:dyDescent="0.25">
      <c r="A59" s="9"/>
      <c r="B59" s="738" t="s">
        <v>789</v>
      </c>
      <c r="C59" s="9"/>
      <c r="D59" s="9"/>
      <c r="E59" s="9"/>
      <c r="F59" s="9"/>
      <c r="G59" s="9"/>
      <c r="H59" s="9"/>
      <c r="I59" s="9"/>
      <c r="J59" s="9"/>
      <c r="K59" s="9"/>
      <c r="L59" s="9"/>
      <c r="M59" s="9"/>
    </row>
    <row r="60" spans="1:13" hidden="1" x14ac:dyDescent="0.25">
      <c r="A60" s="9"/>
      <c r="B60" s="738" t="s">
        <v>773</v>
      </c>
      <c r="C60" s="9"/>
      <c r="D60" s="9"/>
      <c r="E60" s="9"/>
      <c r="F60" s="9"/>
      <c r="G60" s="9"/>
      <c r="H60" s="9"/>
      <c r="I60" s="9"/>
      <c r="J60" s="9"/>
      <c r="K60" s="9"/>
      <c r="L60" s="9"/>
      <c r="M60" s="9"/>
    </row>
    <row r="61" spans="1:13" hidden="1" x14ac:dyDescent="0.25">
      <c r="A61" s="9"/>
      <c r="B61" s="738" t="s">
        <v>790</v>
      </c>
      <c r="C61" s="9" t="s">
        <v>791</v>
      </c>
      <c r="D61" s="9">
        <v>3</v>
      </c>
      <c r="E61" s="9"/>
      <c r="F61" s="9"/>
      <c r="G61" s="9"/>
      <c r="H61" s="9"/>
      <c r="I61" s="9"/>
      <c r="J61" s="9"/>
      <c r="K61" s="9"/>
      <c r="L61" s="9"/>
      <c r="M61" s="9"/>
    </row>
    <row r="62" spans="1:13" hidden="1" x14ac:dyDescent="0.25">
      <c r="A62" s="9"/>
      <c r="B62" s="738" t="s">
        <v>792</v>
      </c>
      <c r="C62" s="9" t="s">
        <v>793</v>
      </c>
      <c r="D62" s="9" t="s">
        <v>794</v>
      </c>
      <c r="E62" s="9"/>
      <c r="F62" s="9"/>
      <c r="G62" s="9"/>
      <c r="H62" s="9"/>
      <c r="I62" s="9"/>
      <c r="J62" s="9"/>
      <c r="K62" s="9"/>
      <c r="L62" s="9"/>
      <c r="M62" s="9"/>
    </row>
    <row r="63" spans="1:13" hidden="1" x14ac:dyDescent="0.25">
      <c r="A63" s="9"/>
      <c r="B63" s="738" t="s">
        <v>795</v>
      </c>
      <c r="C63" s="9"/>
      <c r="D63" s="9"/>
      <c r="E63" s="9"/>
      <c r="F63" s="9"/>
      <c r="G63" s="9"/>
      <c r="H63" s="9"/>
      <c r="I63" s="9"/>
      <c r="J63" s="9"/>
      <c r="K63" s="9"/>
      <c r="L63" s="9"/>
      <c r="M63" s="9"/>
    </row>
    <row r="64" spans="1:13" hidden="1" x14ac:dyDescent="0.25">
      <c r="A64" s="9"/>
      <c r="B64" s="738" t="s">
        <v>773</v>
      </c>
      <c r="C64" s="9"/>
      <c r="D64" s="9"/>
      <c r="E64" s="9"/>
      <c r="F64" s="9"/>
      <c r="G64" s="9"/>
      <c r="H64" s="9"/>
      <c r="I64" s="9"/>
      <c r="J64" s="9"/>
      <c r="K64" s="9"/>
      <c r="L64" s="9"/>
      <c r="M64" s="9"/>
    </row>
    <row r="65" spans="1:13" hidden="1" x14ac:dyDescent="0.25">
      <c r="A65" s="9"/>
      <c r="B65" s="738" t="s">
        <v>796</v>
      </c>
      <c r="C65" s="9" t="s">
        <v>797</v>
      </c>
      <c r="D65" s="9"/>
      <c r="E65" s="9"/>
      <c r="F65" s="9"/>
      <c r="G65" s="9"/>
      <c r="H65" s="9"/>
      <c r="I65" s="9"/>
      <c r="J65" s="9"/>
      <c r="K65" s="9"/>
      <c r="L65" s="9"/>
      <c r="M65" s="9"/>
    </row>
    <row r="66" spans="1:13" hidden="1" x14ac:dyDescent="0.25">
      <c r="A66" s="9"/>
      <c r="B66" s="738" t="s">
        <v>758</v>
      </c>
      <c r="C66" s="9"/>
      <c r="D66" s="9"/>
      <c r="E66" s="9"/>
      <c r="F66" s="9"/>
      <c r="G66" s="9"/>
      <c r="H66" s="9"/>
      <c r="I66" s="9"/>
      <c r="J66" s="9"/>
      <c r="K66" s="9"/>
      <c r="L66" s="9"/>
      <c r="M66" s="9"/>
    </row>
    <row r="67" spans="1:13" hidden="1" x14ac:dyDescent="0.25">
      <c r="A67" s="9"/>
      <c r="B67" s="738" t="s">
        <v>798</v>
      </c>
      <c r="C67" s="9"/>
      <c r="D67" s="9"/>
      <c r="E67" s="9"/>
      <c r="F67" s="9"/>
      <c r="G67" s="9"/>
      <c r="H67" s="9"/>
      <c r="I67" s="9"/>
      <c r="J67" s="9"/>
      <c r="K67" s="9"/>
      <c r="L67" s="9"/>
      <c r="M67" s="9"/>
    </row>
    <row r="68" spans="1:13" hidden="1" x14ac:dyDescent="0.25">
      <c r="A68" s="9"/>
      <c r="B68" s="738" t="s">
        <v>799</v>
      </c>
      <c r="C68" s="9"/>
      <c r="D68" s="9"/>
      <c r="E68" s="9"/>
      <c r="F68" s="9"/>
      <c r="G68" s="9"/>
      <c r="H68" s="9"/>
      <c r="I68" s="9"/>
      <c r="J68" s="9"/>
      <c r="K68" s="9"/>
      <c r="L68" s="9"/>
      <c r="M68" s="9"/>
    </row>
    <row r="69" spans="1:13" hidden="1" x14ac:dyDescent="0.25">
      <c r="A69" s="9"/>
      <c r="B69" s="738" t="s">
        <v>800</v>
      </c>
      <c r="C69" s="9" t="s">
        <v>801</v>
      </c>
      <c r="D69" s="9"/>
      <c r="E69" s="9"/>
      <c r="F69" s="9"/>
      <c r="G69" s="9"/>
      <c r="H69" s="9"/>
      <c r="I69" s="9"/>
      <c r="J69" s="9"/>
      <c r="K69" s="9"/>
      <c r="L69" s="9"/>
      <c r="M69" s="9"/>
    </row>
    <row r="70" spans="1:13" hidden="1" x14ac:dyDescent="0.25">
      <c r="A70" s="9"/>
      <c r="B70" s="738" t="s">
        <v>759</v>
      </c>
      <c r="C70" s="9"/>
      <c r="D70" s="9"/>
      <c r="E70" s="9"/>
      <c r="F70" s="9"/>
      <c r="G70" s="9"/>
      <c r="H70" s="9"/>
      <c r="I70" s="9"/>
      <c r="J70" s="9"/>
      <c r="K70" s="9"/>
      <c r="L70" s="9"/>
      <c r="M70" s="9"/>
    </row>
    <row r="71" spans="1:13" hidden="1" x14ac:dyDescent="0.25">
      <c r="A71" s="9"/>
      <c r="B71" s="738" t="s">
        <v>802</v>
      </c>
      <c r="C71" s="9" t="s">
        <v>803</v>
      </c>
      <c r="D71" s="9"/>
      <c r="E71" s="9"/>
      <c r="F71" s="9"/>
      <c r="G71" s="9"/>
      <c r="H71" s="9"/>
      <c r="I71" s="9"/>
      <c r="J71" s="9"/>
      <c r="K71" s="9"/>
      <c r="L71" s="9"/>
      <c r="M71" s="9"/>
    </row>
    <row r="72" spans="1:13" hidden="1" x14ac:dyDescent="0.25">
      <c r="A72" s="9"/>
      <c r="B72" s="738" t="s">
        <v>804</v>
      </c>
      <c r="C72" s="9" t="s">
        <v>805</v>
      </c>
      <c r="D72" s="9" t="s">
        <v>806</v>
      </c>
      <c r="E72" s="9" t="s">
        <v>807</v>
      </c>
      <c r="F72" s="9"/>
      <c r="G72" s="9"/>
      <c r="H72" s="9"/>
      <c r="I72" s="9"/>
      <c r="J72" s="9"/>
      <c r="K72" s="9"/>
      <c r="L72" s="9"/>
      <c r="M72" s="9"/>
    </row>
    <row r="73" spans="1:13" hidden="1" x14ac:dyDescent="0.25">
      <c r="A73" s="9"/>
      <c r="B73" s="738" t="s">
        <v>799</v>
      </c>
      <c r="C73" s="9"/>
      <c r="D73" s="9"/>
      <c r="E73" s="9"/>
      <c r="F73" s="9"/>
      <c r="G73" s="9"/>
      <c r="H73" s="9"/>
      <c r="I73" s="9"/>
      <c r="J73" s="9"/>
      <c r="K73" s="9"/>
      <c r="L73" s="9"/>
      <c r="M73" s="9"/>
    </row>
    <row r="74" spans="1:13" hidden="1" x14ac:dyDescent="0.25">
      <c r="A74" s="9"/>
      <c r="B74" s="738" t="s">
        <v>808</v>
      </c>
      <c r="C74" s="9"/>
      <c r="D74" s="9"/>
      <c r="E74" s="9"/>
      <c r="F74" s="9"/>
      <c r="G74" s="9"/>
      <c r="H74" s="9"/>
      <c r="I74" s="9"/>
      <c r="J74" s="9"/>
      <c r="K74" s="9"/>
      <c r="L74" s="9"/>
      <c r="M74" s="9"/>
    </row>
    <row r="75" spans="1:13" hidden="1" x14ac:dyDescent="0.25">
      <c r="A75" s="9"/>
      <c r="B75" s="738" t="s">
        <v>809</v>
      </c>
      <c r="C75" s="9" t="s">
        <v>810</v>
      </c>
      <c r="D75" s="9"/>
      <c r="E75" s="9"/>
      <c r="F75" s="9"/>
      <c r="G75" s="9"/>
      <c r="H75" s="9"/>
      <c r="I75" s="9"/>
      <c r="J75" s="9"/>
      <c r="K75" s="9"/>
      <c r="L75" s="9"/>
      <c r="M75" s="9"/>
    </row>
    <row r="76" spans="1:13" hidden="1" x14ac:dyDescent="0.25">
      <c r="A76" s="9"/>
      <c r="B76" s="738" t="s">
        <v>760</v>
      </c>
      <c r="C76" s="9"/>
      <c r="D76" s="9"/>
      <c r="E76" s="9"/>
      <c r="F76" s="9"/>
      <c r="G76" s="9"/>
      <c r="H76" s="9"/>
      <c r="I76" s="9"/>
      <c r="J76" s="9"/>
      <c r="K76" s="9"/>
      <c r="L76" s="9"/>
      <c r="M76" s="9"/>
    </row>
    <row r="77" spans="1:13" hidden="1" x14ac:dyDescent="0.25">
      <c r="A77" s="9"/>
      <c r="B77" s="738" t="s">
        <v>799</v>
      </c>
      <c r="C77" s="9"/>
      <c r="D77" s="9"/>
      <c r="E77" s="9"/>
      <c r="F77" s="9"/>
      <c r="G77" s="9"/>
      <c r="H77" s="9"/>
      <c r="I77" s="9"/>
      <c r="J77" s="9"/>
      <c r="K77" s="9"/>
      <c r="L77" s="9"/>
      <c r="M77" s="9"/>
    </row>
    <row r="78" spans="1:13" hidden="1" x14ac:dyDescent="0.25">
      <c r="A78" s="9"/>
      <c r="B78" s="738" t="s">
        <v>811</v>
      </c>
      <c r="C78" s="9" t="s">
        <v>812</v>
      </c>
      <c r="D78" s="9">
        <v>1</v>
      </c>
      <c r="E78" s="9"/>
      <c r="F78" s="9"/>
      <c r="G78" s="9"/>
      <c r="H78" s="9"/>
      <c r="I78" s="9"/>
      <c r="J78" s="9"/>
      <c r="K78" s="9"/>
      <c r="L78" s="9"/>
      <c r="M78" s="9"/>
    </row>
    <row r="79" spans="1:13" hidden="1" x14ac:dyDescent="0.25">
      <c r="A79" s="9"/>
      <c r="B79" s="738" t="s">
        <v>813</v>
      </c>
      <c r="C79" s="9" t="s">
        <v>814</v>
      </c>
      <c r="D79" s="9"/>
      <c r="E79" s="9"/>
      <c r="F79" s="9"/>
      <c r="G79" s="9"/>
      <c r="H79" s="9"/>
      <c r="I79" s="9"/>
      <c r="J79" s="9"/>
      <c r="K79" s="9"/>
      <c r="L79" s="9"/>
      <c r="M79" s="9"/>
    </row>
    <row r="80" spans="1:13" hidden="1" x14ac:dyDescent="0.25">
      <c r="B80" s="738" t="s">
        <v>815</v>
      </c>
    </row>
    <row r="81" spans="2:3" hidden="1" x14ac:dyDescent="0.25">
      <c r="B81" s="738" t="s">
        <v>799</v>
      </c>
    </row>
    <row r="82" spans="2:3" hidden="1" x14ac:dyDescent="0.25">
      <c r="B82" s="738" t="s">
        <v>816</v>
      </c>
      <c r="C82" s="2" t="s">
        <v>817</v>
      </c>
    </row>
    <row r="83" spans="2:3" hidden="1" x14ac:dyDescent="0.25">
      <c r="B83" s="738" t="s">
        <v>761</v>
      </c>
    </row>
    <row r="84" spans="2:3" hidden="1" x14ac:dyDescent="0.25">
      <c r="B84" s="738" t="s">
        <v>799</v>
      </c>
    </row>
    <row r="85" spans="2:3" hidden="1" x14ac:dyDescent="0.25">
      <c r="B85" s="738" t="s">
        <v>818</v>
      </c>
      <c r="C85" s="2" t="s">
        <v>819</v>
      </c>
    </row>
    <row r="86" spans="2:3" hidden="1" x14ac:dyDescent="0.25">
      <c r="B86" s="738" t="s">
        <v>820</v>
      </c>
    </row>
    <row r="87" spans="2:3" hidden="1" x14ac:dyDescent="0.25">
      <c r="B87" s="738" t="s">
        <v>799</v>
      </c>
    </row>
    <row r="88" spans="2:3" hidden="1" x14ac:dyDescent="0.25">
      <c r="B88" s="738" t="s">
        <v>821</v>
      </c>
      <c r="C88" s="2" t="s">
        <v>822</v>
      </c>
    </row>
    <row r="89" spans="2:3" hidden="1" x14ac:dyDescent="0.25">
      <c r="B89" s="738" t="s">
        <v>762</v>
      </c>
    </row>
    <row r="90" spans="2:3" hidden="1" x14ac:dyDescent="0.25">
      <c r="B90" s="738" t="s">
        <v>823</v>
      </c>
    </row>
    <row r="91" spans="2:3" hidden="1" x14ac:dyDescent="0.25">
      <c r="B91" s="738" t="s">
        <v>799</v>
      </c>
    </row>
    <row r="92" spans="2:3" hidden="1" x14ac:dyDescent="0.25">
      <c r="B92" s="738" t="s">
        <v>824</v>
      </c>
      <c r="C92" s="2" t="s">
        <v>825</v>
      </c>
    </row>
    <row r="93" spans="2:3" hidden="1" x14ac:dyDescent="0.25">
      <c r="B93" s="738" t="s">
        <v>826</v>
      </c>
      <c r="C93" s="2" t="s">
        <v>827</v>
      </c>
    </row>
    <row r="94" spans="2:3" hidden="1" x14ac:dyDescent="0.25">
      <c r="B94" s="738" t="s">
        <v>763</v>
      </c>
    </row>
    <row r="95" spans="2:3" hidden="1" x14ac:dyDescent="0.25">
      <c r="B95" s="738" t="s">
        <v>764</v>
      </c>
    </row>
    <row r="96" spans="2:3" hidden="1" x14ac:dyDescent="0.25">
      <c r="B96" s="738" t="s">
        <v>765</v>
      </c>
    </row>
    <row r="97" spans="2:5" hidden="1" x14ac:dyDescent="0.25">
      <c r="B97" s="738" t="s">
        <v>828</v>
      </c>
      <c r="C97" s="2" t="s">
        <v>829</v>
      </c>
    </row>
    <row r="98" spans="2:5" hidden="1" x14ac:dyDescent="0.25">
      <c r="B98" s="738" t="s">
        <v>799</v>
      </c>
    </row>
    <row r="99" spans="2:5" hidden="1" x14ac:dyDescent="0.25">
      <c r="B99" s="738" t="s">
        <v>766</v>
      </c>
    </row>
    <row r="100" spans="2:5" hidden="1" x14ac:dyDescent="0.25">
      <c r="B100" s="738" t="s">
        <v>830</v>
      </c>
      <c r="C100" s="2" t="s">
        <v>831</v>
      </c>
    </row>
    <row r="101" spans="2:5" hidden="1" x14ac:dyDescent="0.25">
      <c r="B101" s="738" t="s">
        <v>767</v>
      </c>
    </row>
    <row r="102" spans="2:5" hidden="1" x14ac:dyDescent="0.25">
      <c r="B102" s="738" t="s">
        <v>832</v>
      </c>
    </row>
    <row r="103" spans="2:5" hidden="1" x14ac:dyDescent="0.25">
      <c r="B103" s="738" t="s">
        <v>773</v>
      </c>
    </row>
    <row r="104" spans="2:5" hidden="1" x14ac:dyDescent="0.25">
      <c r="B104" s="738" t="s">
        <v>144</v>
      </c>
      <c r="C104" s="2" t="s">
        <v>833</v>
      </c>
    </row>
    <row r="105" spans="2:5" hidden="1" x14ac:dyDescent="0.25">
      <c r="B105" s="738" t="s">
        <v>834</v>
      </c>
      <c r="C105" s="2" t="s">
        <v>835</v>
      </c>
      <c r="D105" s="2" t="s">
        <v>836</v>
      </c>
      <c r="E105" s="2" t="s">
        <v>837</v>
      </c>
    </row>
    <row r="106" spans="2:5" hidden="1" x14ac:dyDescent="0.25">
      <c r="B106" s="738" t="s">
        <v>838</v>
      </c>
    </row>
    <row r="107" spans="2:5" hidden="1" x14ac:dyDescent="0.25">
      <c r="B107" s="738" t="s">
        <v>799</v>
      </c>
    </row>
    <row r="108" spans="2:5" hidden="1" x14ac:dyDescent="0.25">
      <c r="B108" s="738" t="s">
        <v>839</v>
      </c>
      <c r="C108" s="2" t="s">
        <v>840</v>
      </c>
    </row>
    <row r="109" spans="2:5" hidden="1" x14ac:dyDescent="0.25">
      <c r="B109" s="738" t="s">
        <v>841</v>
      </c>
      <c r="C109" s="2" t="s">
        <v>842</v>
      </c>
    </row>
    <row r="110" spans="2:5" hidden="1" x14ac:dyDescent="0.25">
      <c r="B110" s="738" t="s">
        <v>768</v>
      </c>
    </row>
    <row r="111" spans="2:5" hidden="1" x14ac:dyDescent="0.25">
      <c r="B111" s="738" t="s">
        <v>843</v>
      </c>
    </row>
    <row r="112" spans="2:5" hidden="1" x14ac:dyDescent="0.25">
      <c r="B112" s="738" t="s">
        <v>799</v>
      </c>
    </row>
    <row r="113" spans="2:4" hidden="1" x14ac:dyDescent="0.25">
      <c r="B113" s="738" t="s">
        <v>844</v>
      </c>
      <c r="C113" s="2" t="s">
        <v>845</v>
      </c>
    </row>
    <row r="114" spans="2:4" hidden="1" x14ac:dyDescent="0.25">
      <c r="B114" s="738" t="s">
        <v>846</v>
      </c>
    </row>
    <row r="115" spans="2:4" hidden="1" x14ac:dyDescent="0.25">
      <c r="B115" s="738" t="s">
        <v>773</v>
      </c>
    </row>
    <row r="116" spans="2:4" hidden="1" x14ac:dyDescent="0.25">
      <c r="B116" s="738" t="s">
        <v>847</v>
      </c>
      <c r="C116" s="2" t="s">
        <v>848</v>
      </c>
    </row>
    <row r="117" spans="2:4" hidden="1" x14ac:dyDescent="0.25">
      <c r="B117" s="738" t="s">
        <v>841</v>
      </c>
    </row>
    <row r="118" spans="2:4" hidden="1" x14ac:dyDescent="0.25">
      <c r="B118" s="738" t="s">
        <v>799</v>
      </c>
    </row>
    <row r="119" spans="2:4" hidden="1" x14ac:dyDescent="0.25">
      <c r="B119" s="738" t="s">
        <v>849</v>
      </c>
      <c r="C119" s="2" t="s">
        <v>850</v>
      </c>
    </row>
    <row r="120" spans="2:4" hidden="1" x14ac:dyDescent="0.25">
      <c r="B120" s="738" t="s">
        <v>851</v>
      </c>
    </row>
    <row r="121" spans="2:4" hidden="1" x14ac:dyDescent="0.25">
      <c r="B121" s="738" t="s">
        <v>799</v>
      </c>
    </row>
    <row r="122" spans="2:4" hidden="1" x14ac:dyDescent="0.25">
      <c r="B122" s="738" t="s">
        <v>852</v>
      </c>
      <c r="C122" s="2" t="s">
        <v>853</v>
      </c>
      <c r="D122" s="2">
        <v>1</v>
      </c>
    </row>
    <row r="123" spans="2:4" hidden="1" x14ac:dyDescent="0.25">
      <c r="B123" s="738" t="s">
        <v>754</v>
      </c>
      <c r="C123" s="2" t="s">
        <v>854</v>
      </c>
      <c r="D123" s="2">
        <v>2</v>
      </c>
    </row>
    <row r="124" spans="2:4" hidden="1" x14ac:dyDescent="0.25">
      <c r="B124" s="738" t="s">
        <v>855</v>
      </c>
      <c r="C124" s="2" t="s">
        <v>856</v>
      </c>
      <c r="D124" s="2">
        <v>2</v>
      </c>
    </row>
    <row r="125" spans="2:4" hidden="1" x14ac:dyDescent="0.25">
      <c r="B125" s="738" t="s">
        <v>857</v>
      </c>
      <c r="C125" s="2" t="s">
        <v>858</v>
      </c>
    </row>
    <row r="126" spans="2:4" hidden="1" x14ac:dyDescent="0.25">
      <c r="B126" s="738" t="s">
        <v>859</v>
      </c>
    </row>
    <row r="127" spans="2:4" hidden="1" x14ac:dyDescent="0.25">
      <c r="B127" s="738" t="s">
        <v>860</v>
      </c>
    </row>
    <row r="128" spans="2:4" hidden="1" x14ac:dyDescent="0.25">
      <c r="B128" s="738" t="s">
        <v>861</v>
      </c>
      <c r="C128" s="2" t="s">
        <v>862</v>
      </c>
    </row>
    <row r="129" spans="2:4" hidden="1" x14ac:dyDescent="0.25">
      <c r="B129" s="738" t="s">
        <v>863</v>
      </c>
    </row>
    <row r="130" spans="2:4" hidden="1" x14ac:dyDescent="0.25">
      <c r="B130" s="738" t="s">
        <v>860</v>
      </c>
    </row>
    <row r="131" spans="2:4" hidden="1" x14ac:dyDescent="0.25">
      <c r="B131" s="738" t="s">
        <v>864</v>
      </c>
      <c r="C131" s="2" t="s">
        <v>865</v>
      </c>
      <c r="D131" s="2">
        <v>1</v>
      </c>
    </row>
    <row r="132" spans="2:4" hidden="1" x14ac:dyDescent="0.25">
      <c r="B132" s="738" t="s">
        <v>866</v>
      </c>
      <c r="C132" s="2" t="s">
        <v>867</v>
      </c>
    </row>
    <row r="133" spans="2:4" hidden="1" x14ac:dyDescent="0.25">
      <c r="B133" s="738" t="s">
        <v>868</v>
      </c>
      <c r="C133" s="2" t="s">
        <v>869</v>
      </c>
    </row>
    <row r="134" spans="2:4" hidden="1" x14ac:dyDescent="0.25">
      <c r="B134" s="738" t="s">
        <v>870</v>
      </c>
      <c r="C134" s="2" t="s">
        <v>871</v>
      </c>
    </row>
    <row r="135" spans="2:4" hidden="1" x14ac:dyDescent="0.25">
      <c r="B135" s="738" t="s">
        <v>769</v>
      </c>
    </row>
    <row r="136" spans="2:4" hidden="1" x14ac:dyDescent="0.25">
      <c r="B136" s="738" t="s">
        <v>799</v>
      </c>
    </row>
    <row r="137" spans="2:4" hidden="1" x14ac:dyDescent="0.25">
      <c r="B137" s="738" t="s">
        <v>872</v>
      </c>
      <c r="C137" s="2" t="s">
        <v>873</v>
      </c>
    </row>
    <row r="138" spans="2:4" hidden="1" x14ac:dyDescent="0.25">
      <c r="B138" s="738" t="s">
        <v>770</v>
      </c>
    </row>
    <row r="139" spans="2:4" hidden="1" x14ac:dyDescent="0.25">
      <c r="B139" s="738" t="s">
        <v>860</v>
      </c>
    </row>
    <row r="140" spans="2:4" hidden="1" x14ac:dyDescent="0.25">
      <c r="B140" s="738" t="s">
        <v>874</v>
      </c>
      <c r="C140" s="2" t="s">
        <v>875</v>
      </c>
    </row>
    <row r="141" spans="2:4" hidden="1" x14ac:dyDescent="0.25">
      <c r="B141" s="738" t="s">
        <v>876</v>
      </c>
      <c r="C141" s="2" t="s">
        <v>877</v>
      </c>
    </row>
    <row r="142" spans="2:4" hidden="1" x14ac:dyDescent="0.25">
      <c r="B142" s="738" t="s">
        <v>878</v>
      </c>
      <c r="C142" s="2" t="s">
        <v>879</v>
      </c>
    </row>
    <row r="143" spans="2:4" hidden="1" x14ac:dyDescent="0.25">
      <c r="B143" s="738" t="s">
        <v>880</v>
      </c>
      <c r="C143" s="2" t="s">
        <v>881</v>
      </c>
      <c r="D143" s="2" t="s">
        <v>882</v>
      </c>
    </row>
    <row r="144" spans="2:4" hidden="1" x14ac:dyDescent="0.25">
      <c r="B144" s="738" t="s">
        <v>883</v>
      </c>
      <c r="C144" s="2" t="s">
        <v>829</v>
      </c>
    </row>
    <row r="145" spans="2:4" hidden="1" x14ac:dyDescent="0.25">
      <c r="B145" s="738" t="s">
        <v>799</v>
      </c>
    </row>
    <row r="146" spans="2:4" hidden="1" x14ac:dyDescent="0.25">
      <c r="B146" s="738" t="s">
        <v>884</v>
      </c>
      <c r="C146" s="2" t="s">
        <v>885</v>
      </c>
      <c r="D146" s="2" t="s">
        <v>886</v>
      </c>
    </row>
    <row r="147" spans="2:4" hidden="1" x14ac:dyDescent="0.25">
      <c r="B147" s="738" t="s">
        <v>887</v>
      </c>
      <c r="C147" s="2" t="s">
        <v>829</v>
      </c>
    </row>
    <row r="148" spans="2:4" hidden="1" x14ac:dyDescent="0.25">
      <c r="B148" s="738" t="s">
        <v>799</v>
      </c>
    </row>
    <row r="149" spans="2:4" hidden="1" x14ac:dyDescent="0.25">
      <c r="B149" s="738" t="s">
        <v>888</v>
      </c>
      <c r="C149" s="2" t="s">
        <v>889</v>
      </c>
      <c r="D149" s="2" t="s">
        <v>890</v>
      </c>
    </row>
    <row r="150" spans="2:4" hidden="1" x14ac:dyDescent="0.25">
      <c r="B150" s="738" t="s">
        <v>891</v>
      </c>
      <c r="C150" s="2" t="s">
        <v>829</v>
      </c>
    </row>
    <row r="151" spans="2:4" hidden="1" x14ac:dyDescent="0.25">
      <c r="B151" s="738" t="s">
        <v>860</v>
      </c>
    </row>
    <row r="152" spans="2:4" hidden="1" x14ac:dyDescent="0.25">
      <c r="B152" s="738" t="s">
        <v>892</v>
      </c>
      <c r="C152" s="2" t="s">
        <v>889</v>
      </c>
      <c r="D152" s="2" t="s">
        <v>890</v>
      </c>
    </row>
    <row r="153" spans="2:4" hidden="1" x14ac:dyDescent="0.25">
      <c r="B153" s="738" t="s">
        <v>893</v>
      </c>
      <c r="C153" s="2" t="s">
        <v>894</v>
      </c>
    </row>
    <row r="154" spans="2:4" hidden="1" x14ac:dyDescent="0.25">
      <c r="B154" s="738" t="s">
        <v>895</v>
      </c>
    </row>
    <row r="155" spans="2:4" hidden="1" x14ac:dyDescent="0.25">
      <c r="B155" s="738" t="s">
        <v>799</v>
      </c>
    </row>
    <row r="156" spans="2:4" hidden="1" x14ac:dyDescent="0.25">
      <c r="B156" s="738" t="s">
        <v>771</v>
      </c>
    </row>
  </sheetData>
  <sheetProtection algorithmName="SHA-512" hashValue="Eh32OobcC1JFuN0SfSpsUGsYPc8E7MadPjR2FaGTVn8l7TjI2b8Is0SweHyAZfArd31qjB41clMJIUqbyI5zKA==" saltValue="Agi1rAJi1PFdbSY0EENRwg==" spinCount="100000" sheet="1" objects="1" scenarios="1"/>
  <mergeCells count="25">
    <mergeCell ref="B14:I14"/>
    <mergeCell ref="B9:I9"/>
    <mergeCell ref="B10:I10"/>
    <mergeCell ref="B11:I11"/>
    <mergeCell ref="B12:I12"/>
    <mergeCell ref="B13:I13"/>
    <mergeCell ref="B26:I26"/>
    <mergeCell ref="B15:I15"/>
    <mergeCell ref="B16:I16"/>
    <mergeCell ref="B17:I17"/>
    <mergeCell ref="B18:I18"/>
    <mergeCell ref="B19:I19"/>
    <mergeCell ref="B20:I20"/>
    <mergeCell ref="B21:I21"/>
    <mergeCell ref="B22:I22"/>
    <mergeCell ref="B23:I23"/>
    <mergeCell ref="B24:I24"/>
    <mergeCell ref="B25:I25"/>
    <mergeCell ref="B33:I33"/>
    <mergeCell ref="B27:I27"/>
    <mergeCell ref="B28:I28"/>
    <mergeCell ref="B29:I29"/>
    <mergeCell ref="B30:I30"/>
    <mergeCell ref="B31:I31"/>
    <mergeCell ref="B32:I32"/>
  </mergeCells>
  <pageMargins left="0.35" right="0.25" top="0.32" bottom="0.5" header="0.32" footer="0.3"/>
  <pageSetup orientation="portrait" r:id="rId1"/>
  <headerFooter alignWithMargins="0">
    <oddFooter>&amp;L&amp;7&amp;D NHD 775.687.2033&amp;C&amp;7&amp;F  &amp;A&amp;R&amp;7Page &amp;P of &amp;N</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T79"/>
  <sheetViews>
    <sheetView showGridLines="0" zoomScale="115" zoomScaleNormal="115" zoomScaleSheetLayoutView="100" workbookViewId="0">
      <selection sqref="A1:B3"/>
    </sheetView>
  </sheetViews>
  <sheetFormatPr defaultColWidth="9.109375" defaultRowHeight="13.2" x14ac:dyDescent="0.25"/>
  <cols>
    <col min="1" max="1" width="6.6640625" style="2" customWidth="1"/>
    <col min="2" max="2" width="16.109375" style="2" customWidth="1"/>
    <col min="3" max="3" width="6.88671875" style="2" customWidth="1"/>
    <col min="4" max="4" width="11.6640625" style="2" customWidth="1"/>
    <col min="5" max="5" width="11.109375" style="2" customWidth="1"/>
    <col min="6" max="6" width="6.33203125" style="2" customWidth="1"/>
    <col min="7" max="7" width="10.33203125" style="2" customWidth="1"/>
    <col min="8" max="8" width="9.109375" style="2" customWidth="1"/>
    <col min="9" max="9" width="3" style="2" customWidth="1"/>
    <col min="10" max="10" width="12.44140625" style="2" customWidth="1"/>
    <col min="11" max="12" width="3" style="2" customWidth="1"/>
    <col min="13" max="13" width="13.5546875" style="2" hidden="1" customWidth="1"/>
    <col min="14" max="14" width="3" style="2" hidden="1" customWidth="1"/>
    <col min="15" max="16" width="13.5546875" style="2" hidden="1" customWidth="1"/>
    <col min="17" max="17" width="14.109375" style="2" hidden="1" customWidth="1"/>
    <col min="18" max="18" width="9.109375" style="2" hidden="1" customWidth="1"/>
    <col min="19" max="19" width="13.88671875" style="2" hidden="1" customWidth="1"/>
    <col min="20" max="16384" width="9.109375" style="2"/>
  </cols>
  <sheetData>
    <row r="1" spans="1:19" x14ac:dyDescent="0.25">
      <c r="A1" s="1" t="str">
        <f>Div</f>
        <v>State of Nevada Housing Division</v>
      </c>
      <c r="G1" s="14" t="s">
        <v>20</v>
      </c>
      <c r="H1" s="14"/>
      <c r="Q1" s="3"/>
      <c r="R1" s="3"/>
    </row>
    <row r="2" spans="1:19" ht="15.6" x14ac:dyDescent="0.3">
      <c r="A2" s="4" t="str">
        <f>nhd</f>
        <v>2014 LOW-INCOME HOUSING UNIVERSAL FUNDING APPLICATION</v>
      </c>
      <c r="B2" s="5"/>
      <c r="C2" s="5"/>
      <c r="D2" s="6"/>
      <c r="E2" s="6"/>
      <c r="Q2" s="3"/>
      <c r="R2" s="3"/>
    </row>
    <row r="3" spans="1:19" ht="15.6" x14ac:dyDescent="0.3">
      <c r="A3" s="7" t="s">
        <v>421</v>
      </c>
      <c r="B3" s="8"/>
      <c r="C3" s="8"/>
      <c r="D3" s="6"/>
      <c r="E3" s="6"/>
      <c r="F3" s="6"/>
      <c r="G3" s="6"/>
      <c r="H3" s="6"/>
      <c r="I3" s="6"/>
      <c r="J3" s="6"/>
      <c r="K3" s="6"/>
      <c r="L3" s="6"/>
      <c r="M3" s="6"/>
      <c r="N3" s="6"/>
      <c r="O3" s="6"/>
      <c r="P3" s="6"/>
      <c r="Q3" s="8" t="s">
        <v>2</v>
      </c>
      <c r="R3" s="3"/>
    </row>
    <row r="4" spans="1:19" x14ac:dyDescent="0.25">
      <c r="A4" s="9"/>
      <c r="B4" s="9"/>
      <c r="C4" s="9"/>
      <c r="D4" s="9"/>
      <c r="E4" s="9"/>
      <c r="F4" s="9"/>
      <c r="G4" s="9"/>
      <c r="H4" s="9"/>
      <c r="I4" s="9"/>
      <c r="J4" s="9"/>
      <c r="K4" s="9"/>
      <c r="L4" s="9"/>
      <c r="M4" s="9"/>
      <c r="N4" s="9"/>
      <c r="O4" s="9"/>
      <c r="P4" s="9"/>
      <c r="Q4" s="10" t="s">
        <v>3</v>
      </c>
      <c r="R4" s="10"/>
      <c r="S4" s="9"/>
    </row>
    <row r="5" spans="1:19" ht="15.6" x14ac:dyDescent="0.3">
      <c r="A5" s="9" t="s">
        <v>422</v>
      </c>
      <c r="B5" s="362" t="s">
        <v>423</v>
      </c>
      <c r="D5" s="359" t="s">
        <v>421</v>
      </c>
      <c r="E5" s="9"/>
      <c r="F5" s="9"/>
      <c r="G5" s="9"/>
      <c r="H5" s="9"/>
      <c r="I5" s="9"/>
      <c r="J5" s="9"/>
      <c r="K5" s="9"/>
      <c r="L5" s="9"/>
      <c r="M5" s="9"/>
      <c r="N5" s="9"/>
      <c r="O5" s="9"/>
      <c r="P5" s="9"/>
      <c r="Q5" s="492">
        <f ca="1">MAX($Q$12:$Q$75)</f>
        <v>0</v>
      </c>
      <c r="R5" s="10" t="s">
        <v>424</v>
      </c>
      <c r="S5" s="493">
        <f>DATE(2014,8,15)</f>
        <v>41866</v>
      </c>
    </row>
    <row r="6" spans="1:19" ht="15" x14ac:dyDescent="0.25">
      <c r="A6" s="9"/>
      <c r="B6" s="196" t="s">
        <v>425</v>
      </c>
      <c r="C6" s="9"/>
      <c r="D6" s="9"/>
      <c r="E6" s="9"/>
      <c r="F6" s="9"/>
      <c r="G6" s="9"/>
      <c r="H6" s="9"/>
      <c r="I6" s="9"/>
      <c r="J6" s="9"/>
      <c r="K6" s="9"/>
      <c r="L6" s="9"/>
      <c r="M6" s="9"/>
      <c r="N6" s="9"/>
      <c r="O6" s="9"/>
      <c r="P6" s="9"/>
      <c r="S6" s="9"/>
    </row>
    <row r="7" spans="1:19" x14ac:dyDescent="0.25">
      <c r="A7" s="9"/>
      <c r="B7" s="9"/>
      <c r="C7" s="9"/>
      <c r="D7" s="9"/>
      <c r="E7" s="9"/>
      <c r="F7" s="9"/>
      <c r="G7" s="9"/>
      <c r="H7" s="9"/>
      <c r="I7" s="9"/>
      <c r="J7" s="9"/>
      <c r="K7" s="9"/>
      <c r="L7" s="9"/>
      <c r="M7" s="9"/>
      <c r="N7" s="9"/>
      <c r="O7" s="9"/>
      <c r="P7" s="9"/>
      <c r="Q7" s="10"/>
      <c r="R7" s="10"/>
      <c r="S7" s="9"/>
    </row>
    <row r="8" spans="1:19" ht="15.6" x14ac:dyDescent="0.3">
      <c r="A8" s="9"/>
      <c r="B8" s="363"/>
      <c r="C8" s="363"/>
      <c r="D8" s="397"/>
      <c r="E8" s="397"/>
      <c r="F8" s="9"/>
      <c r="G8" s="494" t="s">
        <v>426</v>
      </c>
      <c r="H8" s="362" t="s">
        <v>427</v>
      </c>
      <c r="I8" s="362"/>
      <c r="J8" s="362"/>
      <c r="K8" s="9"/>
      <c r="L8" s="9"/>
      <c r="M8" s="737" t="s">
        <v>427</v>
      </c>
      <c r="N8" s="737"/>
      <c r="O8" s="737"/>
      <c r="P8" s="9"/>
      <c r="Q8" s="495" t="s">
        <v>428</v>
      </c>
      <c r="R8" s="10"/>
      <c r="S8" s="9" t="s">
        <v>429</v>
      </c>
    </row>
    <row r="9" spans="1:19" ht="15.6" x14ac:dyDescent="0.3">
      <c r="A9" s="9"/>
      <c r="B9" s="369"/>
      <c r="C9" s="369"/>
      <c r="D9" s="392"/>
      <c r="E9" s="392"/>
      <c r="F9" s="327"/>
      <c r="G9" s="496" t="s">
        <v>430</v>
      </c>
      <c r="H9" s="326" t="s">
        <v>431</v>
      </c>
      <c r="I9" s="326"/>
      <c r="J9" s="402" t="s">
        <v>432</v>
      </c>
      <c r="K9" s="9"/>
      <c r="L9" s="9"/>
      <c r="M9" s="326" t="s">
        <v>431</v>
      </c>
      <c r="N9" s="326"/>
      <c r="O9" s="402" t="s">
        <v>432</v>
      </c>
      <c r="P9" s="9"/>
      <c r="Q9" s="497" t="s">
        <v>433</v>
      </c>
      <c r="R9" s="10"/>
      <c r="S9" s="9" t="s">
        <v>433</v>
      </c>
    </row>
    <row r="10" spans="1:19" ht="15.6" x14ac:dyDescent="0.3">
      <c r="A10" s="9"/>
      <c r="B10" s="363"/>
      <c r="C10" s="363"/>
      <c r="D10" s="397"/>
      <c r="E10" s="397"/>
      <c r="F10" s="9"/>
      <c r="G10" s="9"/>
      <c r="H10" s="359"/>
      <c r="I10" s="359"/>
      <c r="J10" s="359"/>
      <c r="K10" s="276"/>
      <c r="L10" s="276"/>
      <c r="M10" s="359"/>
      <c r="N10" s="359"/>
      <c r="O10" s="359"/>
      <c r="P10" s="276"/>
      <c r="Q10" s="276"/>
      <c r="R10" s="276"/>
      <c r="S10" s="9"/>
    </row>
    <row r="11" spans="1:19" ht="15.6" x14ac:dyDescent="0.25">
      <c r="A11" s="9"/>
      <c r="B11" s="363" t="s">
        <v>434</v>
      </c>
      <c r="C11" s="363"/>
      <c r="D11" s="397"/>
      <c r="E11" s="397"/>
      <c r="F11" s="9"/>
      <c r="G11" s="9"/>
      <c r="H11" s="371"/>
      <c r="I11" s="371"/>
      <c r="J11" s="371"/>
      <c r="K11" s="276"/>
      <c r="L11" s="276"/>
      <c r="M11" s="371"/>
      <c r="N11" s="371"/>
      <c r="O11" s="371"/>
      <c r="P11" s="276"/>
      <c r="Q11" s="276"/>
      <c r="R11" s="276"/>
      <c r="S11" s="9"/>
    </row>
    <row r="12" spans="1:19" ht="15" x14ac:dyDescent="0.25">
      <c r="A12" s="9"/>
      <c r="B12" s="411" t="s">
        <v>435</v>
      </c>
      <c r="C12" s="411"/>
      <c r="D12" s="133"/>
      <c r="E12" s="133"/>
      <c r="F12" s="499"/>
      <c r="G12" s="500"/>
      <c r="H12" s="500"/>
      <c r="I12" s="501" t="s">
        <v>436</v>
      </c>
      <c r="J12" s="502"/>
      <c r="K12" s="276"/>
      <c r="L12" s="276"/>
      <c r="M12" s="500">
        <v>2</v>
      </c>
      <c r="N12" s="501" t="s">
        <v>436</v>
      </c>
      <c r="O12" s="502">
        <v>2014</v>
      </c>
      <c r="P12" s="276"/>
      <c r="Q12" s="492">
        <f ca="1">IF(OR(J12=0,H12=0),0,(DATE(J12,H12,15)-TODAY())/(365/12))</f>
        <v>0</v>
      </c>
      <c r="R12" s="498"/>
      <c r="S12" s="503">
        <f>IF(AND(H12&gt;0,J12&gt;0),(CONCATENATE(H12&amp;"/"&amp;15&amp;"/"&amp;J12)-$S$5)/(365/12),0)</f>
        <v>0</v>
      </c>
    </row>
    <row r="13" spans="1:19" ht="15" x14ac:dyDescent="0.25">
      <c r="A13" s="9"/>
      <c r="B13" s="411" t="s">
        <v>437</v>
      </c>
      <c r="C13" s="411"/>
      <c r="D13" s="133"/>
      <c r="E13" s="133"/>
      <c r="F13" s="499"/>
      <c r="G13" s="500"/>
      <c r="H13" s="500"/>
      <c r="I13" s="501" t="s">
        <v>436</v>
      </c>
      <c r="J13" s="502"/>
      <c r="K13" s="276"/>
      <c r="L13" s="276"/>
      <c r="M13" s="500"/>
      <c r="N13" s="501" t="s">
        <v>436</v>
      </c>
      <c r="O13" s="502"/>
      <c r="P13" s="276"/>
      <c r="Q13" s="492">
        <f ca="1">IF(OR(J13=0,H13=0),0,(DATE(J13,H13,15)-TODAY())/(365/12))</f>
        <v>0</v>
      </c>
      <c r="R13" s="498"/>
      <c r="S13" s="503">
        <f>IF(AND(H13&gt;0,J13&gt;0),(CONCATENATE(H13&amp;"/"&amp;15&amp;"/"&amp;J13)-$S$5)/(365/12),0)</f>
        <v>0</v>
      </c>
    </row>
    <row r="14" spans="1:19" ht="15" x14ac:dyDescent="0.25">
      <c r="A14" s="9"/>
      <c r="B14" s="411" t="s">
        <v>438</v>
      </c>
      <c r="C14" s="411"/>
      <c r="D14" s="504"/>
      <c r="E14" s="133"/>
      <c r="F14" s="499"/>
      <c r="G14" s="500"/>
      <c r="H14" s="500"/>
      <c r="I14" s="501" t="s">
        <v>436</v>
      </c>
      <c r="J14" s="502"/>
      <c r="K14" s="276"/>
      <c r="L14" s="276"/>
      <c r="M14" s="500"/>
      <c r="N14" s="501" t="s">
        <v>436</v>
      </c>
      <c r="O14" s="502"/>
      <c r="P14" s="276"/>
      <c r="Q14" s="492">
        <f t="shared" ref="Q14:Q74" ca="1" si="0">IF(OR(J14=0,H14=0),0,(DATE(J14,H14,15)-TODAY())/(365/12))</f>
        <v>0</v>
      </c>
      <c r="R14" s="498"/>
      <c r="S14" s="503">
        <f>IF(AND(H14&gt;0,J14&gt;0),(CONCATENATE(H14&amp;"/"&amp;15&amp;"/"&amp;J14)-$S$5)/(365/12),0)</f>
        <v>0</v>
      </c>
    </row>
    <row r="15" spans="1:19" ht="15" x14ac:dyDescent="0.25">
      <c r="A15" s="9"/>
      <c r="B15" s="411" t="s">
        <v>439</v>
      </c>
      <c r="C15" s="411"/>
      <c r="D15" s="133"/>
      <c r="E15" s="133"/>
      <c r="F15" s="499"/>
      <c r="G15" s="500"/>
      <c r="H15" s="500"/>
      <c r="I15" s="501" t="s">
        <v>436</v>
      </c>
      <c r="J15" s="502"/>
      <c r="K15" s="276"/>
      <c r="L15" s="276"/>
      <c r="M15" s="500"/>
      <c r="N15" s="501" t="s">
        <v>436</v>
      </c>
      <c r="O15" s="502"/>
      <c r="P15" s="276"/>
      <c r="Q15" s="492">
        <f t="shared" ca="1" si="0"/>
        <v>0</v>
      </c>
      <c r="R15" s="498"/>
      <c r="S15" s="503">
        <f>IF(AND(H15&gt;0,J15&gt;0),(CONCATENATE(H15&amp;"/"&amp;15&amp;"/"&amp;J15)-$S$5)/(365/12),0)</f>
        <v>0</v>
      </c>
    </row>
    <row r="16" spans="1:19" ht="15" x14ac:dyDescent="0.25">
      <c r="A16" s="9"/>
      <c r="B16" s="411" t="s">
        <v>440</v>
      </c>
      <c r="C16" s="411"/>
      <c r="D16" s="133"/>
      <c r="E16" s="133"/>
      <c r="F16" s="499"/>
      <c r="G16" s="500"/>
      <c r="H16" s="500"/>
      <c r="I16" s="501"/>
      <c r="J16" s="502"/>
      <c r="K16" s="276"/>
      <c r="L16" s="276"/>
      <c r="M16" s="500"/>
      <c r="N16" s="501"/>
      <c r="O16" s="502"/>
      <c r="P16" s="276"/>
      <c r="Q16" s="492">
        <f t="shared" ca="1" si="0"/>
        <v>0</v>
      </c>
      <c r="R16" s="498"/>
      <c r="S16" s="503">
        <f>IF(AND(H16&gt;0,J16&gt;0),(CONCATENATE(H16&amp;"/"&amp;15&amp;"/"&amp;J16)-$S$5)/(365/12),0)</f>
        <v>0</v>
      </c>
    </row>
    <row r="17" spans="1:19" ht="15" x14ac:dyDescent="0.25">
      <c r="A17" s="9"/>
      <c r="B17" s="411" t="s">
        <v>441</v>
      </c>
      <c r="C17" s="411"/>
      <c r="D17" s="133"/>
      <c r="E17" s="133"/>
      <c r="F17" s="499"/>
      <c r="G17" s="500"/>
      <c r="H17" s="500"/>
      <c r="I17" s="501" t="s">
        <v>436</v>
      </c>
      <c r="J17" s="502"/>
      <c r="K17" s="276"/>
      <c r="L17" s="276"/>
      <c r="M17" s="500"/>
      <c r="N17" s="501" t="s">
        <v>436</v>
      </c>
      <c r="O17" s="502"/>
      <c r="P17" s="276"/>
      <c r="Q17" s="492">
        <f t="shared" ca="1" si="0"/>
        <v>0</v>
      </c>
      <c r="R17" s="498"/>
      <c r="S17" s="503">
        <f t="shared" ref="S17:S74" si="1">IF(AND(H17&gt;0,J17&gt;0),(CONCATENATE(H17&amp;"/"&amp;15&amp;"/"&amp;J17)-$S$5)/(365/12),0)</f>
        <v>0</v>
      </c>
    </row>
    <row r="18" spans="1:19" ht="15" x14ac:dyDescent="0.25">
      <c r="A18" s="9"/>
      <c r="B18" s="411" t="s">
        <v>442</v>
      </c>
      <c r="C18" s="411"/>
      <c r="D18" s="133"/>
      <c r="E18" s="133"/>
      <c r="F18" s="499"/>
      <c r="G18" s="500"/>
      <c r="H18" s="500"/>
      <c r="I18" s="501" t="s">
        <v>436</v>
      </c>
      <c r="J18" s="502"/>
      <c r="K18" s="276"/>
      <c r="L18" s="276"/>
      <c r="M18" s="500"/>
      <c r="N18" s="501" t="s">
        <v>436</v>
      </c>
      <c r="O18" s="502"/>
      <c r="P18" s="276"/>
      <c r="Q18" s="492">
        <f t="shared" ca="1" si="0"/>
        <v>0</v>
      </c>
      <c r="R18" s="498"/>
      <c r="S18" s="503">
        <f t="shared" si="1"/>
        <v>0</v>
      </c>
    </row>
    <row r="19" spans="1:19" ht="15" x14ac:dyDescent="0.25">
      <c r="A19" s="9"/>
      <c r="B19" s="411" t="s">
        <v>443</v>
      </c>
      <c r="C19" s="411"/>
      <c r="D19" s="505"/>
      <c r="E19" s="505"/>
      <c r="F19" s="499"/>
      <c r="G19" s="500"/>
      <c r="H19" s="500"/>
      <c r="I19" s="501" t="s">
        <v>436</v>
      </c>
      <c r="J19" s="502"/>
      <c r="K19" s="276"/>
      <c r="L19" s="276"/>
      <c r="M19" s="500"/>
      <c r="N19" s="501" t="s">
        <v>436</v>
      </c>
      <c r="O19" s="502"/>
      <c r="P19" s="276"/>
      <c r="Q19" s="492">
        <f t="shared" ca="1" si="0"/>
        <v>0</v>
      </c>
      <c r="R19" s="498"/>
      <c r="S19" s="503">
        <f t="shared" si="1"/>
        <v>0</v>
      </c>
    </row>
    <row r="20" spans="1:19" ht="15" x14ac:dyDescent="0.25">
      <c r="A20" s="9"/>
      <c r="B20" s="411" t="s">
        <v>444</v>
      </c>
      <c r="C20" s="411"/>
      <c r="D20" s="505"/>
      <c r="E20" s="505"/>
      <c r="F20" s="499"/>
      <c r="G20" s="500"/>
      <c r="H20" s="500"/>
      <c r="I20" s="501" t="s">
        <v>436</v>
      </c>
      <c r="J20" s="502"/>
      <c r="K20" s="276"/>
      <c r="L20" s="276"/>
      <c r="M20" s="500"/>
      <c r="N20" s="501" t="s">
        <v>436</v>
      </c>
      <c r="O20" s="502"/>
      <c r="P20" s="276"/>
      <c r="Q20" s="492">
        <f t="shared" ca="1" si="0"/>
        <v>0</v>
      </c>
      <c r="R20" s="498"/>
      <c r="S20" s="503">
        <f t="shared" si="1"/>
        <v>0</v>
      </c>
    </row>
    <row r="21" spans="1:19" ht="15.6" x14ac:dyDescent="0.25">
      <c r="A21" s="9"/>
      <c r="B21" s="411" t="s">
        <v>250</v>
      </c>
      <c r="C21" s="896"/>
      <c r="D21" s="896"/>
      <c r="E21" s="896"/>
      <c r="F21" s="896"/>
      <c r="G21" s="500"/>
      <c r="H21" s="500"/>
      <c r="I21" s="501" t="s">
        <v>436</v>
      </c>
      <c r="J21" s="502"/>
      <c r="K21" s="276"/>
      <c r="L21" s="276"/>
      <c r="M21" s="500"/>
      <c r="N21" s="501" t="s">
        <v>436</v>
      </c>
      <c r="O21" s="502"/>
      <c r="P21" s="276"/>
      <c r="Q21" s="492">
        <f t="shared" ca="1" si="0"/>
        <v>0</v>
      </c>
      <c r="R21" s="498"/>
      <c r="S21" s="503">
        <f t="shared" si="1"/>
        <v>0</v>
      </c>
    </row>
    <row r="22" spans="1:19" ht="15" x14ac:dyDescent="0.25">
      <c r="A22" s="9"/>
      <c r="B22" s="351"/>
      <c r="C22" s="427"/>
      <c r="D22" s="340"/>
      <c r="E22" s="340"/>
      <c r="F22" s="9"/>
      <c r="G22" s="506"/>
      <c r="H22" s="506"/>
      <c r="I22" s="507"/>
      <c r="J22" s="508"/>
      <c r="K22" s="9"/>
      <c r="L22" s="9"/>
      <c r="M22" s="506"/>
      <c r="N22" s="507"/>
      <c r="O22" s="508"/>
      <c r="P22" s="9"/>
      <c r="Q22" s="492">
        <f t="shared" ca="1" si="0"/>
        <v>0</v>
      </c>
      <c r="R22" s="10"/>
      <c r="S22" s="503">
        <f t="shared" si="1"/>
        <v>0</v>
      </c>
    </row>
    <row r="23" spans="1:19" ht="15.6" x14ac:dyDescent="0.25">
      <c r="A23" s="9"/>
      <c r="B23" s="363" t="s">
        <v>445</v>
      </c>
      <c r="C23" s="509"/>
      <c r="D23" s="350"/>
      <c r="E23" s="303"/>
      <c r="F23" s="9"/>
      <c r="G23" s="506"/>
      <c r="H23" s="506"/>
      <c r="I23" s="507"/>
      <c r="J23" s="508"/>
      <c r="K23" s="9"/>
      <c r="L23" s="9"/>
      <c r="M23" s="506"/>
      <c r="N23" s="507"/>
      <c r="O23" s="508"/>
      <c r="P23" s="9"/>
      <c r="Q23" s="492">
        <f t="shared" ca="1" si="0"/>
        <v>0</v>
      </c>
      <c r="R23" s="10"/>
      <c r="S23" s="503">
        <f t="shared" si="1"/>
        <v>0</v>
      </c>
    </row>
    <row r="24" spans="1:19" ht="15" x14ac:dyDescent="0.25">
      <c r="A24" s="9"/>
      <c r="B24" s="411" t="s">
        <v>446</v>
      </c>
      <c r="C24" s="411"/>
      <c r="D24" s="505"/>
      <c r="E24" s="505"/>
      <c r="F24" s="499"/>
      <c r="G24" s="500"/>
      <c r="H24" s="500"/>
      <c r="I24" s="501" t="s">
        <v>436</v>
      </c>
      <c r="J24" s="502"/>
      <c r="K24" s="9"/>
      <c r="L24" s="9"/>
      <c r="M24" s="500"/>
      <c r="N24" s="501" t="s">
        <v>436</v>
      </c>
      <c r="O24" s="502"/>
      <c r="P24" s="9"/>
      <c r="Q24" s="492">
        <f t="shared" ca="1" si="0"/>
        <v>0</v>
      </c>
      <c r="R24" s="10"/>
      <c r="S24" s="503">
        <f t="shared" si="1"/>
        <v>0</v>
      </c>
    </row>
    <row r="25" spans="1:19" ht="15" x14ac:dyDescent="0.25">
      <c r="A25" s="9"/>
      <c r="B25" s="411" t="s">
        <v>447</v>
      </c>
      <c r="C25" s="411"/>
      <c r="D25" s="505"/>
      <c r="E25" s="505"/>
      <c r="F25" s="499"/>
      <c r="G25" s="500"/>
      <c r="H25" s="500"/>
      <c r="I25" s="501" t="s">
        <v>436</v>
      </c>
      <c r="J25" s="502"/>
      <c r="K25" s="9"/>
      <c r="L25" s="9"/>
      <c r="M25" s="500"/>
      <c r="N25" s="501" t="s">
        <v>436</v>
      </c>
      <c r="O25" s="502"/>
      <c r="P25" s="9"/>
      <c r="Q25" s="492">
        <f t="shared" ca="1" si="0"/>
        <v>0</v>
      </c>
      <c r="R25" s="10"/>
      <c r="S25" s="503">
        <f t="shared" si="1"/>
        <v>0</v>
      </c>
    </row>
    <row r="26" spans="1:19" ht="15" x14ac:dyDescent="0.25">
      <c r="A26" s="9"/>
      <c r="B26" s="411" t="s">
        <v>448</v>
      </c>
      <c r="C26" s="411"/>
      <c r="D26" s="133"/>
      <c r="E26" s="133"/>
      <c r="F26" s="499"/>
      <c r="G26" s="500"/>
      <c r="H26" s="500"/>
      <c r="I26" s="501" t="s">
        <v>436</v>
      </c>
      <c r="J26" s="502"/>
      <c r="K26" s="9"/>
      <c r="L26" s="9"/>
      <c r="M26" s="500"/>
      <c r="N26" s="501" t="s">
        <v>436</v>
      </c>
      <c r="O26" s="502"/>
      <c r="P26" s="9"/>
      <c r="Q26" s="492">
        <f t="shared" ca="1" si="0"/>
        <v>0</v>
      </c>
      <c r="R26" s="10"/>
      <c r="S26" s="503">
        <f t="shared" si="1"/>
        <v>0</v>
      </c>
    </row>
    <row r="27" spans="1:19" ht="15" x14ac:dyDescent="0.25">
      <c r="A27" s="9"/>
      <c r="B27" s="411" t="s">
        <v>449</v>
      </c>
      <c r="C27" s="411"/>
      <c r="D27" s="133"/>
      <c r="E27" s="133"/>
      <c r="F27" s="499"/>
      <c r="G27" s="500"/>
      <c r="H27" s="500"/>
      <c r="I27" s="501" t="s">
        <v>436</v>
      </c>
      <c r="J27" s="502"/>
      <c r="K27" s="9"/>
      <c r="L27" s="9"/>
      <c r="M27" s="500"/>
      <c r="N27" s="501" t="s">
        <v>436</v>
      </c>
      <c r="O27" s="502"/>
      <c r="P27" s="9"/>
      <c r="Q27" s="492">
        <f t="shared" ca="1" si="0"/>
        <v>0</v>
      </c>
      <c r="R27" s="10"/>
      <c r="S27" s="503">
        <f t="shared" si="1"/>
        <v>0</v>
      </c>
    </row>
    <row r="28" spans="1:19" ht="15.6" x14ac:dyDescent="0.25">
      <c r="A28" s="9"/>
      <c r="B28" s="411" t="s">
        <v>250</v>
      </c>
      <c r="C28" s="896"/>
      <c r="D28" s="896"/>
      <c r="E28" s="896"/>
      <c r="F28" s="896"/>
      <c r="G28" s="500"/>
      <c r="H28" s="500"/>
      <c r="I28" s="501" t="s">
        <v>436</v>
      </c>
      <c r="J28" s="502"/>
      <c r="K28" s="9"/>
      <c r="L28" s="9"/>
      <c r="M28" s="500"/>
      <c r="N28" s="501" t="s">
        <v>436</v>
      </c>
      <c r="O28" s="502"/>
      <c r="P28" s="9"/>
      <c r="Q28" s="492">
        <f t="shared" ca="1" si="0"/>
        <v>0</v>
      </c>
      <c r="R28" s="10"/>
      <c r="S28" s="503">
        <f t="shared" si="1"/>
        <v>0</v>
      </c>
    </row>
    <row r="29" spans="1:19" ht="15" x14ac:dyDescent="0.25">
      <c r="A29" s="9"/>
      <c r="B29" s="350"/>
      <c r="C29" s="422"/>
      <c r="D29" s="273"/>
      <c r="E29" s="273"/>
      <c r="F29" s="9"/>
      <c r="G29" s="506"/>
      <c r="H29" s="506"/>
      <c r="I29" s="507"/>
      <c r="J29" s="508"/>
      <c r="K29" s="9"/>
      <c r="L29" s="9"/>
      <c r="M29" s="506"/>
      <c r="N29" s="507"/>
      <c r="O29" s="508"/>
      <c r="P29" s="9"/>
      <c r="Q29" s="492">
        <f t="shared" ca="1" si="0"/>
        <v>0</v>
      </c>
      <c r="R29" s="10"/>
      <c r="S29" s="503">
        <f t="shared" si="1"/>
        <v>0</v>
      </c>
    </row>
    <row r="30" spans="1:19" ht="15.6" x14ac:dyDescent="0.25">
      <c r="A30" s="9"/>
      <c r="B30" s="363" t="s">
        <v>450</v>
      </c>
      <c r="C30" s="363"/>
      <c r="D30" s="132"/>
      <c r="E30" s="132"/>
      <c r="F30" s="9"/>
      <c r="G30" s="506"/>
      <c r="H30" s="506"/>
      <c r="I30" s="507"/>
      <c r="J30" s="508"/>
      <c r="K30" s="9"/>
      <c r="L30" s="9"/>
      <c r="M30" s="506"/>
      <c r="N30" s="507"/>
      <c r="O30" s="508"/>
      <c r="P30" s="9"/>
      <c r="Q30" s="492">
        <f t="shared" ca="1" si="0"/>
        <v>0</v>
      </c>
      <c r="R30" s="10"/>
      <c r="S30" s="503">
        <f t="shared" si="1"/>
        <v>0</v>
      </c>
    </row>
    <row r="31" spans="1:19" ht="15" x14ac:dyDescent="0.25">
      <c r="A31" s="9"/>
      <c r="B31" s="411" t="s">
        <v>451</v>
      </c>
      <c r="C31" s="411"/>
      <c r="D31" s="133"/>
      <c r="E31" s="133"/>
      <c r="F31" s="499"/>
      <c r="G31" s="500"/>
      <c r="H31" s="500"/>
      <c r="I31" s="501" t="s">
        <v>436</v>
      </c>
      <c r="J31" s="502"/>
      <c r="K31" s="9"/>
      <c r="L31" s="9"/>
      <c r="M31" s="500"/>
      <c r="N31" s="501" t="s">
        <v>436</v>
      </c>
      <c r="O31" s="502"/>
      <c r="P31" s="9"/>
      <c r="Q31" s="492">
        <f t="shared" ca="1" si="0"/>
        <v>0</v>
      </c>
      <c r="R31" s="10"/>
      <c r="S31" s="503">
        <f t="shared" si="1"/>
        <v>0</v>
      </c>
    </row>
    <row r="32" spans="1:19" ht="15.6" x14ac:dyDescent="0.25">
      <c r="A32" s="9"/>
      <c r="B32" s="411" t="s">
        <v>250</v>
      </c>
      <c r="C32" s="896"/>
      <c r="D32" s="896"/>
      <c r="E32" s="896"/>
      <c r="F32" s="896"/>
      <c r="G32" s="500"/>
      <c r="H32" s="500"/>
      <c r="I32" s="501" t="s">
        <v>436</v>
      </c>
      <c r="J32" s="502"/>
      <c r="K32" s="9"/>
      <c r="L32" s="9"/>
      <c r="M32" s="500"/>
      <c r="N32" s="501" t="s">
        <v>436</v>
      </c>
      <c r="O32" s="502"/>
      <c r="P32" s="9"/>
      <c r="Q32" s="492">
        <f t="shared" ca="1" si="0"/>
        <v>0</v>
      </c>
      <c r="R32" s="10"/>
      <c r="S32" s="503">
        <f t="shared" si="1"/>
        <v>0</v>
      </c>
    </row>
    <row r="33" spans="1:20" ht="15" x14ac:dyDescent="0.25">
      <c r="A33" s="9"/>
      <c r="B33" s="350"/>
      <c r="C33" s="350"/>
      <c r="D33" s="273"/>
      <c r="E33" s="273"/>
      <c r="F33" s="9"/>
      <c r="G33" s="506"/>
      <c r="H33" s="506"/>
      <c r="I33" s="507"/>
      <c r="J33" s="508"/>
      <c r="K33" s="9"/>
      <c r="L33" s="9"/>
      <c r="M33" s="506"/>
      <c r="N33" s="507"/>
      <c r="O33" s="508"/>
      <c r="P33" s="9"/>
      <c r="Q33" s="492">
        <f t="shared" ca="1" si="0"/>
        <v>0</v>
      </c>
      <c r="R33" s="10"/>
      <c r="S33" s="503">
        <f t="shared" si="1"/>
        <v>0</v>
      </c>
    </row>
    <row r="34" spans="1:20" ht="15.6" x14ac:dyDescent="0.25">
      <c r="A34" s="9"/>
      <c r="B34" s="363" t="s">
        <v>452</v>
      </c>
      <c r="C34" s="363"/>
      <c r="D34" s="397"/>
      <c r="E34" s="132"/>
      <c r="F34" s="9"/>
      <c r="G34" s="506"/>
      <c r="H34" s="506"/>
      <c r="I34" s="507"/>
      <c r="J34" s="508"/>
      <c r="K34" s="9"/>
      <c r="L34" s="9"/>
      <c r="M34" s="506"/>
      <c r="N34" s="507"/>
      <c r="O34" s="508"/>
      <c r="P34" s="9"/>
      <c r="Q34" s="492">
        <f t="shared" ca="1" si="0"/>
        <v>0</v>
      </c>
      <c r="R34" s="10"/>
      <c r="S34" s="503">
        <f t="shared" si="1"/>
        <v>0</v>
      </c>
    </row>
    <row r="35" spans="1:20" ht="15" x14ac:dyDescent="0.25">
      <c r="A35" s="9"/>
      <c r="B35" s="475" t="s">
        <v>453</v>
      </c>
      <c r="C35" s="475"/>
      <c r="D35" s="375"/>
      <c r="E35" s="375"/>
      <c r="F35" s="377"/>
      <c r="G35" s="500"/>
      <c r="H35" s="500"/>
      <c r="I35" s="501" t="s">
        <v>436</v>
      </c>
      <c r="J35" s="502"/>
      <c r="K35" s="9"/>
      <c r="L35" s="9"/>
      <c r="M35" s="500"/>
      <c r="N35" s="501" t="s">
        <v>436</v>
      </c>
      <c r="O35" s="502"/>
      <c r="P35" s="9"/>
      <c r="Q35" s="492">
        <f t="shared" ca="1" si="0"/>
        <v>0</v>
      </c>
      <c r="R35" s="10"/>
      <c r="S35" s="503">
        <f t="shared" si="1"/>
        <v>0</v>
      </c>
    </row>
    <row r="36" spans="1:20" ht="15" x14ac:dyDescent="0.25">
      <c r="A36" s="9"/>
      <c r="B36" s="475" t="s">
        <v>454</v>
      </c>
      <c r="C36" s="475"/>
      <c r="D36" s="375"/>
      <c r="E36" s="375"/>
      <c r="F36" s="377"/>
      <c r="G36" s="500"/>
      <c r="H36" s="500"/>
      <c r="I36" s="501" t="s">
        <v>436</v>
      </c>
      <c r="J36" s="502"/>
      <c r="K36" s="9"/>
      <c r="L36" s="9"/>
      <c r="M36" s="500"/>
      <c r="N36" s="501" t="s">
        <v>436</v>
      </c>
      <c r="O36" s="502"/>
      <c r="P36" s="9"/>
      <c r="Q36" s="492">
        <f t="shared" ca="1" si="0"/>
        <v>0</v>
      </c>
      <c r="R36" s="10"/>
      <c r="S36" s="503">
        <f t="shared" si="1"/>
        <v>0</v>
      </c>
    </row>
    <row r="37" spans="1:20" ht="15" x14ac:dyDescent="0.25">
      <c r="A37" s="9"/>
      <c r="B37" s="475" t="s">
        <v>455</v>
      </c>
      <c r="C37" s="475"/>
      <c r="D37" s="375"/>
      <c r="E37" s="375"/>
      <c r="F37" s="377"/>
      <c r="G37" s="500"/>
      <c r="H37" s="500"/>
      <c r="I37" s="501" t="s">
        <v>436</v>
      </c>
      <c r="J37" s="502"/>
      <c r="K37" s="9"/>
      <c r="L37" s="9"/>
      <c r="M37" s="500"/>
      <c r="N37" s="501" t="s">
        <v>436</v>
      </c>
      <c r="O37" s="502"/>
      <c r="P37" s="9"/>
      <c r="Q37" s="492">
        <f t="shared" ca="1" si="0"/>
        <v>0</v>
      </c>
      <c r="R37" s="10"/>
      <c r="S37" s="503">
        <f t="shared" si="1"/>
        <v>0</v>
      </c>
    </row>
    <row r="38" spans="1:20" ht="15" x14ac:dyDescent="0.25">
      <c r="A38" s="9"/>
      <c r="B38" s="475" t="s">
        <v>456</v>
      </c>
      <c r="C38" s="475"/>
      <c r="D38" s="375"/>
      <c r="E38" s="375"/>
      <c r="F38" s="377"/>
      <c r="G38" s="500"/>
      <c r="H38" s="500"/>
      <c r="I38" s="501" t="s">
        <v>436</v>
      </c>
      <c r="J38" s="502"/>
      <c r="K38" s="9"/>
      <c r="L38" s="9"/>
      <c r="M38" s="500"/>
      <c r="N38" s="501" t="s">
        <v>436</v>
      </c>
      <c r="O38" s="502"/>
      <c r="P38" s="9"/>
      <c r="Q38" s="492">
        <f t="shared" ca="1" si="0"/>
        <v>0</v>
      </c>
      <c r="R38" s="10"/>
      <c r="S38" s="503">
        <f t="shared" si="1"/>
        <v>0</v>
      </c>
    </row>
    <row r="39" spans="1:20" ht="15.6" x14ac:dyDescent="0.25">
      <c r="A39" s="9"/>
      <c r="B39" s="475" t="s">
        <v>250</v>
      </c>
      <c r="C39" s="896"/>
      <c r="D39" s="896"/>
      <c r="E39" s="896"/>
      <c r="F39" s="896"/>
      <c r="G39" s="500"/>
      <c r="H39" s="500"/>
      <c r="I39" s="501" t="s">
        <v>436</v>
      </c>
      <c r="J39" s="502"/>
      <c r="K39" s="9"/>
      <c r="L39" s="9"/>
      <c r="M39" s="500"/>
      <c r="N39" s="501" t="s">
        <v>436</v>
      </c>
      <c r="O39" s="502"/>
      <c r="P39" s="9"/>
      <c r="Q39" s="492">
        <f t="shared" ca="1" si="0"/>
        <v>0</v>
      </c>
      <c r="R39" s="10"/>
      <c r="S39" s="503">
        <f t="shared" si="1"/>
        <v>0</v>
      </c>
    </row>
    <row r="40" spans="1:20" ht="15" x14ac:dyDescent="0.25">
      <c r="A40" s="9"/>
      <c r="B40" s="351"/>
      <c r="C40" s="351"/>
      <c r="D40" s="9"/>
      <c r="E40" s="9"/>
      <c r="F40" s="9"/>
      <c r="G40" s="506"/>
      <c r="H40" s="506"/>
      <c r="I40" s="507"/>
      <c r="J40" s="508"/>
      <c r="K40" s="9"/>
      <c r="L40" s="9"/>
      <c r="M40" s="506"/>
      <c r="N40" s="507"/>
      <c r="O40" s="508"/>
      <c r="P40" s="9"/>
      <c r="Q40" s="492">
        <f t="shared" ca="1" si="0"/>
        <v>0</v>
      </c>
      <c r="R40" s="10"/>
      <c r="S40" s="503">
        <f t="shared" si="1"/>
        <v>0</v>
      </c>
    </row>
    <row r="41" spans="1:20" ht="15.6" x14ac:dyDescent="0.25">
      <c r="A41" s="9"/>
      <c r="B41" s="363" t="s">
        <v>457</v>
      </c>
      <c r="C41" s="363"/>
      <c r="D41" s="510"/>
      <c r="E41" s="510"/>
      <c r="F41" s="397"/>
      <c r="G41" s="511"/>
      <c r="H41" s="511"/>
      <c r="I41" s="512"/>
      <c r="J41" s="513"/>
      <c r="K41" s="397"/>
      <c r="L41" s="679"/>
      <c r="M41" s="511"/>
      <c r="N41" s="512"/>
      <c r="O41" s="513"/>
      <c r="P41" s="679"/>
      <c r="Q41" s="492">
        <f t="shared" ca="1" si="0"/>
        <v>0</v>
      </c>
      <c r="R41" s="514"/>
      <c r="S41" s="503">
        <f t="shared" si="1"/>
        <v>0</v>
      </c>
    </row>
    <row r="42" spans="1:20" ht="15" x14ac:dyDescent="0.25">
      <c r="A42" s="9"/>
      <c r="B42" s="475" t="s">
        <v>458</v>
      </c>
      <c r="C42" s="475"/>
      <c r="D42" s="375"/>
      <c r="E42" s="375"/>
      <c r="F42" s="375"/>
      <c r="G42" s="500"/>
      <c r="H42" s="500"/>
      <c r="I42" s="501" t="s">
        <v>436</v>
      </c>
      <c r="J42" s="502"/>
      <c r="K42" s="132"/>
      <c r="L42" s="678"/>
      <c r="M42" s="500"/>
      <c r="N42" s="501" t="s">
        <v>436</v>
      </c>
      <c r="O42" s="502"/>
      <c r="P42" s="678"/>
      <c r="Q42" s="492">
        <f t="shared" ca="1" si="0"/>
        <v>0</v>
      </c>
      <c r="R42" s="515"/>
      <c r="S42" s="503">
        <f t="shared" si="1"/>
        <v>0</v>
      </c>
    </row>
    <row r="43" spans="1:20" ht="15" x14ac:dyDescent="0.25">
      <c r="A43" s="9"/>
      <c r="B43" s="475" t="s">
        <v>459</v>
      </c>
      <c r="C43" s="475"/>
      <c r="D43" s="375"/>
      <c r="E43" s="375"/>
      <c r="F43" s="375"/>
      <c r="G43" s="500"/>
      <c r="H43" s="500"/>
      <c r="I43" s="501" t="s">
        <v>436</v>
      </c>
      <c r="J43" s="502"/>
      <c r="K43" s="132"/>
      <c r="L43" s="678"/>
      <c r="M43" s="500"/>
      <c r="N43" s="501" t="s">
        <v>436</v>
      </c>
      <c r="O43" s="502"/>
      <c r="P43" s="678"/>
      <c r="Q43" s="492">
        <f t="shared" ca="1" si="0"/>
        <v>0</v>
      </c>
      <c r="R43" s="515"/>
      <c r="S43" s="503">
        <f t="shared" si="1"/>
        <v>0</v>
      </c>
    </row>
    <row r="44" spans="1:20" ht="15" x14ac:dyDescent="0.25">
      <c r="A44" s="9"/>
      <c r="B44" s="516" t="s">
        <v>460</v>
      </c>
      <c r="C44" s="475"/>
      <c r="D44" s="375"/>
      <c r="E44" s="375"/>
      <c r="F44" s="375"/>
      <c r="G44" s="500"/>
      <c r="H44" s="500"/>
      <c r="I44" s="501"/>
      <c r="J44" s="502"/>
      <c r="K44" s="132"/>
      <c r="L44" s="678"/>
      <c r="M44" s="500"/>
      <c r="N44" s="501"/>
      <c r="O44" s="502"/>
      <c r="P44" s="678"/>
      <c r="Q44" s="492">
        <f t="shared" ca="1" si="0"/>
        <v>0</v>
      </c>
      <c r="R44" s="515"/>
      <c r="S44" s="503">
        <f t="shared" si="1"/>
        <v>0</v>
      </c>
    </row>
    <row r="45" spans="1:20" ht="15" x14ac:dyDescent="0.25">
      <c r="A45" s="9"/>
      <c r="B45" s="475" t="s">
        <v>461</v>
      </c>
      <c r="C45" s="475"/>
      <c r="D45" s="375"/>
      <c r="E45" s="375"/>
      <c r="F45" s="375"/>
      <c r="G45" s="500"/>
      <c r="H45" s="500"/>
      <c r="I45" s="501" t="s">
        <v>436</v>
      </c>
      <c r="J45" s="502"/>
      <c r="K45" s="132"/>
      <c r="L45" s="678"/>
      <c r="M45" s="500"/>
      <c r="N45" s="501" t="s">
        <v>436</v>
      </c>
      <c r="O45" s="502"/>
      <c r="P45" s="678"/>
      <c r="Q45" s="492">
        <f t="shared" ca="1" si="0"/>
        <v>0</v>
      </c>
      <c r="R45" s="515"/>
      <c r="S45" s="503">
        <f t="shared" si="1"/>
        <v>0</v>
      </c>
    </row>
    <row r="46" spans="1:20" ht="15" x14ac:dyDescent="0.25">
      <c r="A46" s="9"/>
      <c r="B46" s="475" t="s">
        <v>462</v>
      </c>
      <c r="C46" s="475"/>
      <c r="D46" s="375"/>
      <c r="E46" s="375"/>
      <c r="F46" s="375"/>
      <c r="G46" s="500"/>
      <c r="H46" s="500"/>
      <c r="I46" s="501" t="s">
        <v>436</v>
      </c>
      <c r="J46" s="502"/>
      <c r="K46" s="132"/>
      <c r="L46" s="678"/>
      <c r="M46" s="500"/>
      <c r="N46" s="501" t="s">
        <v>436</v>
      </c>
      <c r="O46" s="502"/>
      <c r="P46" s="678"/>
      <c r="Q46" s="492">
        <f t="shared" ca="1" si="0"/>
        <v>0</v>
      </c>
      <c r="R46" s="515"/>
      <c r="S46" s="503">
        <f t="shared" si="1"/>
        <v>0</v>
      </c>
    </row>
    <row r="47" spans="1:20" ht="15.6" x14ac:dyDescent="0.25">
      <c r="A47" s="9"/>
      <c r="B47" s="475" t="s">
        <v>250</v>
      </c>
      <c r="C47" s="896"/>
      <c r="D47" s="896"/>
      <c r="E47" s="896"/>
      <c r="F47" s="896"/>
      <c r="G47" s="500"/>
      <c r="H47" s="500"/>
      <c r="I47" s="501" t="s">
        <v>436</v>
      </c>
      <c r="J47" s="502"/>
      <c r="K47" s="305"/>
      <c r="L47" s="305"/>
      <c r="M47" s="500"/>
      <c r="N47" s="501" t="s">
        <v>436</v>
      </c>
      <c r="O47" s="502"/>
      <c r="P47" s="305"/>
      <c r="Q47" s="492">
        <f t="shared" ca="1" si="0"/>
        <v>0</v>
      </c>
      <c r="R47" s="517"/>
      <c r="S47" s="503">
        <f t="shared" si="1"/>
        <v>0</v>
      </c>
      <c r="T47" s="329"/>
    </row>
    <row r="48" spans="1:20" ht="15" x14ac:dyDescent="0.25">
      <c r="A48" s="9"/>
      <c r="B48" s="350"/>
      <c r="C48" s="422"/>
      <c r="D48" s="273"/>
      <c r="E48" s="273"/>
      <c r="F48" s="273"/>
      <c r="G48" s="518"/>
      <c r="H48" s="518"/>
      <c r="I48" s="519"/>
      <c r="J48" s="520"/>
      <c r="K48" s="273"/>
      <c r="L48" s="273"/>
      <c r="M48" s="518"/>
      <c r="N48" s="519"/>
      <c r="O48" s="520"/>
      <c r="P48" s="273"/>
      <c r="Q48" s="492">
        <f t="shared" ca="1" si="0"/>
        <v>0</v>
      </c>
      <c r="R48" s="521"/>
      <c r="S48" s="503">
        <f t="shared" si="1"/>
        <v>0</v>
      </c>
      <c r="T48" s="329"/>
    </row>
    <row r="49" spans="1:20" ht="15.6" x14ac:dyDescent="0.25">
      <c r="A49" s="9"/>
      <c r="B49" s="363" t="s">
        <v>463</v>
      </c>
      <c r="C49" s="469"/>
      <c r="D49" s="522"/>
      <c r="E49" s="522"/>
      <c r="F49" s="522"/>
      <c r="G49" s="523"/>
      <c r="H49" s="523"/>
      <c r="I49" s="524"/>
      <c r="J49" s="525"/>
      <c r="K49" s="273"/>
      <c r="L49" s="273"/>
      <c r="M49" s="523"/>
      <c r="N49" s="524"/>
      <c r="O49" s="525"/>
      <c r="P49" s="273"/>
      <c r="Q49" s="492">
        <f t="shared" ca="1" si="0"/>
        <v>0</v>
      </c>
      <c r="R49" s="521"/>
      <c r="S49" s="503">
        <f t="shared" si="1"/>
        <v>0</v>
      </c>
      <c r="T49" s="329"/>
    </row>
    <row r="50" spans="1:20" ht="15" x14ac:dyDescent="0.25">
      <c r="A50" s="9"/>
      <c r="B50" s="475" t="s">
        <v>453</v>
      </c>
      <c r="C50" s="475"/>
      <c r="D50" s="375"/>
      <c r="E50" s="375"/>
      <c r="F50" s="375"/>
      <c r="G50" s="500"/>
      <c r="H50" s="500"/>
      <c r="I50" s="501" t="s">
        <v>436</v>
      </c>
      <c r="J50" s="502"/>
      <c r="K50" s="273"/>
      <c r="L50" s="273"/>
      <c r="M50" s="500"/>
      <c r="N50" s="501" t="s">
        <v>436</v>
      </c>
      <c r="O50" s="502"/>
      <c r="P50" s="273"/>
      <c r="Q50" s="492">
        <f t="shared" ca="1" si="0"/>
        <v>0</v>
      </c>
      <c r="R50" s="521"/>
      <c r="S50" s="503">
        <f t="shared" si="1"/>
        <v>0</v>
      </c>
      <c r="T50" s="329"/>
    </row>
    <row r="51" spans="1:20" ht="15" x14ac:dyDescent="0.25">
      <c r="A51" s="9"/>
      <c r="B51" s="475" t="s">
        <v>454</v>
      </c>
      <c r="C51" s="475"/>
      <c r="D51" s="375"/>
      <c r="E51" s="375"/>
      <c r="F51" s="375"/>
      <c r="G51" s="500"/>
      <c r="H51" s="500"/>
      <c r="I51" s="501" t="s">
        <v>436</v>
      </c>
      <c r="J51" s="502"/>
      <c r="K51" s="273"/>
      <c r="L51" s="273"/>
      <c r="M51" s="500"/>
      <c r="N51" s="501" t="s">
        <v>436</v>
      </c>
      <c r="O51" s="502"/>
      <c r="P51" s="273"/>
      <c r="Q51" s="492">
        <f t="shared" ca="1" si="0"/>
        <v>0</v>
      </c>
      <c r="R51" s="521"/>
      <c r="S51" s="503">
        <f t="shared" si="1"/>
        <v>0</v>
      </c>
      <c r="T51" s="329"/>
    </row>
    <row r="52" spans="1:20" ht="15" x14ac:dyDescent="0.25">
      <c r="A52" s="9"/>
      <c r="B52" s="475" t="s">
        <v>455</v>
      </c>
      <c r="C52" s="475"/>
      <c r="D52" s="375"/>
      <c r="E52" s="375"/>
      <c r="F52" s="375"/>
      <c r="G52" s="500"/>
      <c r="H52" s="500"/>
      <c r="I52" s="501" t="s">
        <v>436</v>
      </c>
      <c r="J52" s="502"/>
      <c r="K52" s="273"/>
      <c r="L52" s="273"/>
      <c r="M52" s="500"/>
      <c r="N52" s="501" t="s">
        <v>436</v>
      </c>
      <c r="O52" s="502"/>
      <c r="P52" s="273"/>
      <c r="Q52" s="492">
        <f t="shared" ca="1" si="0"/>
        <v>0</v>
      </c>
      <c r="R52" s="521"/>
      <c r="S52" s="503">
        <f t="shared" si="1"/>
        <v>0</v>
      </c>
      <c r="T52" s="329"/>
    </row>
    <row r="53" spans="1:20" ht="15" x14ac:dyDescent="0.25">
      <c r="A53" s="9"/>
      <c r="B53" s="475" t="s">
        <v>456</v>
      </c>
      <c r="C53" s="475"/>
      <c r="D53" s="375"/>
      <c r="E53" s="375"/>
      <c r="F53" s="375"/>
      <c r="G53" s="500"/>
      <c r="H53" s="500"/>
      <c r="I53" s="501" t="s">
        <v>436</v>
      </c>
      <c r="J53" s="502"/>
      <c r="K53" s="273"/>
      <c r="L53" s="273"/>
      <c r="M53" s="500"/>
      <c r="N53" s="501" t="s">
        <v>436</v>
      </c>
      <c r="O53" s="502"/>
      <c r="P53" s="273"/>
      <c r="Q53" s="492">
        <f t="shared" ca="1" si="0"/>
        <v>0</v>
      </c>
      <c r="R53" s="521"/>
      <c r="S53" s="503">
        <f t="shared" si="1"/>
        <v>0</v>
      </c>
      <c r="T53" s="329"/>
    </row>
    <row r="54" spans="1:20" ht="15.6" x14ac:dyDescent="0.25">
      <c r="A54" s="9"/>
      <c r="B54" s="475" t="s">
        <v>250</v>
      </c>
      <c r="C54" s="896"/>
      <c r="D54" s="896"/>
      <c r="E54" s="896"/>
      <c r="F54" s="896"/>
      <c r="G54" s="500"/>
      <c r="H54" s="500"/>
      <c r="I54" s="501" t="s">
        <v>436</v>
      </c>
      <c r="J54" s="502"/>
      <c r="K54" s="305"/>
      <c r="L54" s="305"/>
      <c r="M54" s="500"/>
      <c r="N54" s="501" t="s">
        <v>436</v>
      </c>
      <c r="O54" s="502"/>
      <c r="P54" s="305"/>
      <c r="Q54" s="492">
        <f t="shared" ca="1" si="0"/>
        <v>0</v>
      </c>
      <c r="R54" s="517"/>
      <c r="S54" s="503">
        <f t="shared" si="1"/>
        <v>0</v>
      </c>
      <c r="T54" s="329"/>
    </row>
    <row r="55" spans="1:20" ht="15" x14ac:dyDescent="0.25">
      <c r="A55" s="9"/>
      <c r="B55" s="350"/>
      <c r="C55" s="422"/>
      <c r="D55" s="273"/>
      <c r="E55" s="273"/>
      <c r="F55" s="273"/>
      <c r="G55" s="518"/>
      <c r="H55" s="518"/>
      <c r="I55" s="519"/>
      <c r="J55" s="520"/>
      <c r="K55" s="273"/>
      <c r="L55" s="273"/>
      <c r="M55" s="518"/>
      <c r="N55" s="519"/>
      <c r="O55" s="520"/>
      <c r="P55" s="273"/>
      <c r="Q55" s="492">
        <f t="shared" ca="1" si="0"/>
        <v>0</v>
      </c>
      <c r="R55" s="521"/>
      <c r="S55" s="503">
        <f t="shared" si="1"/>
        <v>0</v>
      </c>
      <c r="T55" s="329"/>
    </row>
    <row r="56" spans="1:20" ht="15.6" x14ac:dyDescent="0.25">
      <c r="A56" s="9"/>
      <c r="B56" s="363" t="s">
        <v>464</v>
      </c>
      <c r="C56" s="469"/>
      <c r="D56" s="522"/>
      <c r="E56" s="522"/>
      <c r="F56" s="522"/>
      <c r="G56" s="518"/>
      <c r="H56" s="518"/>
      <c r="I56" s="519"/>
      <c r="J56" s="520"/>
      <c r="K56" s="273"/>
      <c r="L56" s="273"/>
      <c r="M56" s="518"/>
      <c r="N56" s="519"/>
      <c r="O56" s="520"/>
      <c r="P56" s="273"/>
      <c r="Q56" s="492">
        <f t="shared" ca="1" si="0"/>
        <v>0</v>
      </c>
      <c r="R56" s="521"/>
      <c r="S56" s="503">
        <f t="shared" si="1"/>
        <v>0</v>
      </c>
      <c r="T56" s="329"/>
    </row>
    <row r="57" spans="1:20" ht="15" x14ac:dyDescent="0.25">
      <c r="A57" s="9"/>
      <c r="B57" s="475" t="s">
        <v>427</v>
      </c>
      <c r="C57" s="475"/>
      <c r="D57" s="375"/>
      <c r="E57" s="375"/>
      <c r="F57" s="375"/>
      <c r="G57" s="500"/>
      <c r="H57" s="500"/>
      <c r="I57" s="501" t="s">
        <v>436</v>
      </c>
      <c r="J57" s="502"/>
      <c r="K57" s="273"/>
      <c r="L57" s="273"/>
      <c r="M57" s="500"/>
      <c r="N57" s="501" t="s">
        <v>436</v>
      </c>
      <c r="O57" s="502"/>
      <c r="P57" s="273"/>
      <c r="Q57" s="492">
        <f t="shared" ca="1" si="0"/>
        <v>0</v>
      </c>
      <c r="R57" s="521"/>
      <c r="S57" s="503">
        <f t="shared" si="1"/>
        <v>0</v>
      </c>
      <c r="T57" s="329"/>
    </row>
    <row r="58" spans="1:20" ht="15" x14ac:dyDescent="0.25">
      <c r="A58" s="9"/>
      <c r="B58" s="475" t="s">
        <v>465</v>
      </c>
      <c r="C58" s="475"/>
      <c r="D58" s="375"/>
      <c r="E58" s="375"/>
      <c r="F58" s="375"/>
      <c r="G58" s="500"/>
      <c r="H58" s="500"/>
      <c r="I58" s="501" t="s">
        <v>436</v>
      </c>
      <c r="J58" s="502"/>
      <c r="K58" s="273"/>
      <c r="L58" s="273"/>
      <c r="M58" s="500"/>
      <c r="N58" s="501" t="s">
        <v>436</v>
      </c>
      <c r="O58" s="502"/>
      <c r="P58" s="273"/>
      <c r="Q58" s="492">
        <f t="shared" ca="1" si="0"/>
        <v>0</v>
      </c>
      <c r="R58" s="521"/>
      <c r="S58" s="503">
        <f t="shared" si="1"/>
        <v>0</v>
      </c>
      <c r="T58" s="329"/>
    </row>
    <row r="59" spans="1:20" ht="15" x14ac:dyDescent="0.25">
      <c r="A59" s="9"/>
      <c r="B59" s="475" t="s">
        <v>466</v>
      </c>
      <c r="C59" s="475"/>
      <c r="D59" s="375"/>
      <c r="E59" s="375"/>
      <c r="F59" s="375"/>
      <c r="G59" s="500"/>
      <c r="H59" s="500"/>
      <c r="I59" s="501" t="s">
        <v>436</v>
      </c>
      <c r="J59" s="502"/>
      <c r="K59" s="273"/>
      <c r="L59" s="273"/>
      <c r="M59" s="500"/>
      <c r="N59" s="501" t="s">
        <v>436</v>
      </c>
      <c r="O59" s="502"/>
      <c r="P59" s="273"/>
      <c r="Q59" s="492">
        <f t="shared" ca="1" si="0"/>
        <v>0</v>
      </c>
      <c r="R59" s="521"/>
      <c r="S59" s="503">
        <f t="shared" si="1"/>
        <v>0</v>
      </c>
      <c r="T59" s="329"/>
    </row>
    <row r="60" spans="1:20" ht="15" x14ac:dyDescent="0.25">
      <c r="A60" s="9"/>
      <c r="B60" s="475" t="s">
        <v>467</v>
      </c>
      <c r="C60" s="475"/>
      <c r="D60" s="375"/>
      <c r="E60" s="375"/>
      <c r="F60" s="375"/>
      <c r="G60" s="500"/>
      <c r="H60" s="500"/>
      <c r="I60" s="501" t="s">
        <v>436</v>
      </c>
      <c r="J60" s="502"/>
      <c r="K60" s="273"/>
      <c r="L60" s="273"/>
      <c r="M60" s="500"/>
      <c r="N60" s="501" t="s">
        <v>436</v>
      </c>
      <c r="O60" s="502"/>
      <c r="P60" s="273"/>
      <c r="Q60" s="492">
        <f t="shared" ca="1" si="0"/>
        <v>0</v>
      </c>
      <c r="R60" s="521"/>
      <c r="S60" s="503">
        <f t="shared" si="1"/>
        <v>0</v>
      </c>
      <c r="T60" s="329"/>
    </row>
    <row r="61" spans="1:20" ht="15.6" x14ac:dyDescent="0.25">
      <c r="A61" s="9"/>
      <c r="B61" s="475" t="s">
        <v>468</v>
      </c>
      <c r="C61" s="896"/>
      <c r="D61" s="896"/>
      <c r="E61" s="896"/>
      <c r="F61" s="896"/>
      <c r="G61" s="500"/>
      <c r="H61" s="500"/>
      <c r="I61" s="501" t="s">
        <v>436</v>
      </c>
      <c r="J61" s="502"/>
      <c r="K61" s="305"/>
      <c r="L61" s="305"/>
      <c r="M61" s="500"/>
      <c r="N61" s="501" t="s">
        <v>436</v>
      </c>
      <c r="O61" s="502"/>
      <c r="P61" s="305"/>
      <c r="Q61" s="492">
        <f t="shared" ca="1" si="0"/>
        <v>0</v>
      </c>
      <c r="R61" s="517"/>
      <c r="S61" s="503">
        <f t="shared" si="1"/>
        <v>0</v>
      </c>
      <c r="T61" s="329"/>
    </row>
    <row r="62" spans="1:20" ht="15" x14ac:dyDescent="0.25">
      <c r="A62" s="9"/>
      <c r="B62" s="422" t="s">
        <v>469</v>
      </c>
      <c r="C62" s="422"/>
      <c r="D62" s="273"/>
      <c r="E62" s="273"/>
      <c r="F62" s="273"/>
      <c r="G62" s="526"/>
      <c r="H62" s="526"/>
      <c r="I62" s="527"/>
      <c r="J62" s="528"/>
      <c r="K62" s="273"/>
      <c r="L62" s="273"/>
      <c r="M62" s="526"/>
      <c r="N62" s="527"/>
      <c r="O62" s="528"/>
      <c r="P62" s="273"/>
      <c r="Q62" s="492">
        <f t="shared" ca="1" si="0"/>
        <v>0</v>
      </c>
      <c r="R62" s="521"/>
      <c r="S62" s="503">
        <f t="shared" si="1"/>
        <v>0</v>
      </c>
      <c r="T62" s="329"/>
    </row>
    <row r="63" spans="1:20" ht="15" x14ac:dyDescent="0.25">
      <c r="B63" s="350"/>
      <c r="C63" s="350"/>
      <c r="D63" s="132"/>
      <c r="E63" s="132"/>
      <c r="F63" s="132"/>
      <c r="G63" s="529"/>
      <c r="H63" s="529"/>
      <c r="I63" s="527"/>
      <c r="J63" s="530"/>
      <c r="K63" s="132"/>
      <c r="L63" s="678"/>
      <c r="M63" s="529"/>
      <c r="N63" s="527"/>
      <c r="O63" s="530"/>
      <c r="P63" s="678"/>
      <c r="Q63" s="492">
        <f t="shared" ca="1" si="0"/>
        <v>0</v>
      </c>
      <c r="R63" s="515"/>
      <c r="S63" s="503">
        <f t="shared" si="1"/>
        <v>0</v>
      </c>
    </row>
    <row r="64" spans="1:20" ht="15.6" x14ac:dyDescent="0.25">
      <c r="B64" s="363" t="s">
        <v>470</v>
      </c>
      <c r="C64" s="363"/>
      <c r="D64" s="510"/>
      <c r="E64" s="132"/>
      <c r="F64" s="132"/>
      <c r="G64" s="529"/>
      <c r="H64" s="529"/>
      <c r="I64" s="527"/>
      <c r="J64" s="530"/>
      <c r="K64" s="132"/>
      <c r="L64" s="678"/>
      <c r="M64" s="529"/>
      <c r="N64" s="527"/>
      <c r="O64" s="530"/>
      <c r="P64" s="678"/>
      <c r="Q64" s="492">
        <f t="shared" ca="1" si="0"/>
        <v>0</v>
      </c>
      <c r="R64" s="515"/>
      <c r="S64" s="503">
        <f t="shared" si="1"/>
        <v>0</v>
      </c>
    </row>
    <row r="65" spans="2:19" ht="15" x14ac:dyDescent="0.25">
      <c r="B65" s="475" t="s">
        <v>471</v>
      </c>
      <c r="C65" s="475"/>
      <c r="D65" s="375"/>
      <c r="E65" s="375"/>
      <c r="F65" s="375"/>
      <c r="G65" s="500"/>
      <c r="H65" s="500"/>
      <c r="I65" s="501" t="s">
        <v>436</v>
      </c>
      <c r="J65" s="502"/>
      <c r="K65" s="132"/>
      <c r="L65" s="678"/>
      <c r="M65" s="500"/>
      <c r="N65" s="501" t="s">
        <v>436</v>
      </c>
      <c r="O65" s="502"/>
      <c r="P65" s="678"/>
      <c r="Q65" s="492">
        <f t="shared" ca="1" si="0"/>
        <v>0</v>
      </c>
      <c r="R65" s="515"/>
      <c r="S65" s="503">
        <f t="shared" si="1"/>
        <v>0</v>
      </c>
    </row>
    <row r="66" spans="2:19" ht="15" x14ac:dyDescent="0.25">
      <c r="B66" s="475" t="s">
        <v>472</v>
      </c>
      <c r="C66" s="475"/>
      <c r="D66" s="375"/>
      <c r="E66" s="375"/>
      <c r="F66" s="375"/>
      <c r="G66" s="500"/>
      <c r="H66" s="500"/>
      <c r="I66" s="501" t="s">
        <v>436</v>
      </c>
      <c r="J66" s="502"/>
      <c r="K66" s="132"/>
      <c r="L66" s="678"/>
      <c r="M66" s="500"/>
      <c r="N66" s="501" t="s">
        <v>436</v>
      </c>
      <c r="O66" s="502"/>
      <c r="P66" s="678"/>
      <c r="Q66" s="492">
        <f t="shared" ca="1" si="0"/>
        <v>0</v>
      </c>
      <c r="R66" s="515"/>
      <c r="S66" s="503">
        <f t="shared" si="1"/>
        <v>0</v>
      </c>
    </row>
    <row r="67" spans="2:19" ht="15" x14ac:dyDescent="0.25">
      <c r="B67" s="475" t="s">
        <v>473</v>
      </c>
      <c r="C67" s="475"/>
      <c r="D67" s="375"/>
      <c r="E67" s="375"/>
      <c r="F67" s="375"/>
      <c r="G67" s="500"/>
      <c r="H67" s="500"/>
      <c r="I67" s="501" t="s">
        <v>436</v>
      </c>
      <c r="J67" s="502"/>
      <c r="K67" s="132"/>
      <c r="L67" s="678"/>
      <c r="M67" s="500"/>
      <c r="N67" s="501" t="s">
        <v>436</v>
      </c>
      <c r="O67" s="502"/>
      <c r="P67" s="678"/>
      <c r="Q67" s="492">
        <f t="shared" ca="1" si="0"/>
        <v>0</v>
      </c>
      <c r="R67" s="515"/>
      <c r="S67" s="503">
        <f t="shared" si="1"/>
        <v>0</v>
      </c>
    </row>
    <row r="68" spans="2:19" ht="15" x14ac:dyDescent="0.25">
      <c r="B68" s="475" t="s">
        <v>474</v>
      </c>
      <c r="C68" s="475"/>
      <c r="D68" s="375"/>
      <c r="E68" s="375"/>
      <c r="F68" s="375"/>
      <c r="G68" s="500"/>
      <c r="H68" s="500"/>
      <c r="I68" s="501" t="s">
        <v>436</v>
      </c>
      <c r="J68" s="502"/>
      <c r="K68" s="132"/>
      <c r="L68" s="678"/>
      <c r="M68" s="500"/>
      <c r="N68" s="501" t="s">
        <v>436</v>
      </c>
      <c r="O68" s="502"/>
      <c r="P68" s="678"/>
      <c r="Q68" s="492">
        <f t="shared" ca="1" si="0"/>
        <v>0</v>
      </c>
      <c r="R68" s="515"/>
      <c r="S68" s="503">
        <f t="shared" si="1"/>
        <v>0</v>
      </c>
    </row>
    <row r="69" spans="2:19" ht="15" x14ac:dyDescent="0.25">
      <c r="B69" s="408"/>
      <c r="C69" s="408"/>
      <c r="G69" s="506"/>
      <c r="H69" s="506"/>
      <c r="I69" s="507"/>
      <c r="J69" s="508"/>
      <c r="M69" s="506"/>
      <c r="N69" s="507"/>
      <c r="O69" s="508"/>
      <c r="Q69" s="492">
        <f t="shared" ca="1" si="0"/>
        <v>0</v>
      </c>
      <c r="R69" s="3"/>
      <c r="S69" s="503">
        <f t="shared" si="1"/>
        <v>0</v>
      </c>
    </row>
    <row r="70" spans="2:19" ht="15.6" x14ac:dyDescent="0.25">
      <c r="B70" s="363" t="s">
        <v>475</v>
      </c>
      <c r="C70" s="363"/>
      <c r="D70" s="397"/>
      <c r="E70" s="280"/>
      <c r="G70" s="506"/>
      <c r="H70" s="506"/>
      <c r="I70" s="507"/>
      <c r="J70" s="508"/>
      <c r="M70" s="506"/>
      <c r="N70" s="507"/>
      <c r="O70" s="508"/>
      <c r="Q70" s="492">
        <f t="shared" ca="1" si="0"/>
        <v>0</v>
      </c>
      <c r="R70" s="3"/>
      <c r="S70" s="503">
        <f t="shared" si="1"/>
        <v>0</v>
      </c>
    </row>
    <row r="71" spans="2:19" ht="15" x14ac:dyDescent="0.25">
      <c r="B71" s="475" t="s">
        <v>476</v>
      </c>
      <c r="C71" s="475"/>
      <c r="D71" s="375"/>
      <c r="E71" s="375"/>
      <c r="F71" s="531"/>
      <c r="G71" s="500"/>
      <c r="H71" s="500"/>
      <c r="I71" s="501" t="s">
        <v>436</v>
      </c>
      <c r="J71" s="502"/>
      <c r="M71" s="500"/>
      <c r="N71" s="501" t="s">
        <v>436</v>
      </c>
      <c r="O71" s="502"/>
      <c r="Q71" s="492">
        <f t="shared" ca="1" si="0"/>
        <v>0</v>
      </c>
      <c r="R71" s="3"/>
      <c r="S71" s="503">
        <f t="shared" si="1"/>
        <v>0</v>
      </c>
    </row>
    <row r="72" spans="2:19" ht="15" x14ac:dyDescent="0.25">
      <c r="B72" s="475" t="s">
        <v>477</v>
      </c>
      <c r="C72" s="475"/>
      <c r="D72" s="375"/>
      <c r="E72" s="375"/>
      <c r="F72" s="531"/>
      <c r="G72" s="500"/>
      <c r="H72" s="500"/>
      <c r="I72" s="501" t="s">
        <v>436</v>
      </c>
      <c r="J72" s="502"/>
      <c r="M72" s="500"/>
      <c r="N72" s="501" t="s">
        <v>436</v>
      </c>
      <c r="O72" s="502"/>
      <c r="Q72" s="492">
        <f t="shared" ca="1" si="0"/>
        <v>0</v>
      </c>
      <c r="R72" s="3"/>
      <c r="S72" s="503">
        <f t="shared" si="1"/>
        <v>0</v>
      </c>
    </row>
    <row r="73" spans="2:19" ht="15" x14ac:dyDescent="0.25">
      <c r="B73" s="475" t="s">
        <v>478</v>
      </c>
      <c r="C73" s="475"/>
      <c r="D73" s="532"/>
      <c r="E73" s="532"/>
      <c r="F73" s="531"/>
      <c r="G73" s="500"/>
      <c r="H73" s="500"/>
      <c r="I73" s="501" t="s">
        <v>436</v>
      </c>
      <c r="J73" s="502"/>
      <c r="M73" s="500"/>
      <c r="N73" s="501" t="s">
        <v>436</v>
      </c>
      <c r="O73" s="502"/>
      <c r="Q73" s="492">
        <f t="shared" ca="1" si="0"/>
        <v>0</v>
      </c>
      <c r="R73" s="3"/>
      <c r="S73" s="503">
        <f t="shared" si="1"/>
        <v>0</v>
      </c>
    </row>
    <row r="74" spans="2:19" ht="15" x14ac:dyDescent="0.25">
      <c r="B74" s="475" t="s">
        <v>479</v>
      </c>
      <c r="C74" s="475"/>
      <c r="D74" s="532"/>
      <c r="E74" s="532"/>
      <c r="F74" s="531"/>
      <c r="G74" s="500"/>
      <c r="H74" s="500"/>
      <c r="I74" s="501" t="s">
        <v>436</v>
      </c>
      <c r="J74" s="502"/>
      <c r="M74" s="500"/>
      <c r="N74" s="501" t="s">
        <v>436</v>
      </c>
      <c r="O74" s="502"/>
      <c r="Q74" s="492">
        <f t="shared" ca="1" si="0"/>
        <v>0</v>
      </c>
      <c r="R74" s="3"/>
      <c r="S74" s="503">
        <f t="shared" si="1"/>
        <v>0</v>
      </c>
    </row>
    <row r="75" spans="2:19" x14ac:dyDescent="0.25">
      <c r="Q75" s="10"/>
      <c r="R75" s="3"/>
    </row>
    <row r="76" spans="2:19" x14ac:dyDescent="0.25">
      <c r="Q76" s="9"/>
    </row>
    <row r="77" spans="2:19" x14ac:dyDescent="0.25">
      <c r="Q77" s="9"/>
    </row>
    <row r="78" spans="2:19" x14ac:dyDescent="0.25">
      <c r="Q78" s="9"/>
    </row>
    <row r="79" spans="2:19" x14ac:dyDescent="0.25">
      <c r="Q79" s="9"/>
    </row>
  </sheetData>
  <sheetProtection algorithmName="SHA-512" hashValue="JtsY0tqf5nt7J5lRnNbE4XR7hShbmopx4yEg98Lyb1+qtBOtD9r8Bkj4IW2e3X5j7T4X5KEeBTrRtjIU1+ZXdw==" saltValue="8J0nmIW5qsWD9wIck26QJg==" spinCount="100000" sheet="1" objects="1" scenarios="1"/>
  <mergeCells count="7">
    <mergeCell ref="C61:F61"/>
    <mergeCell ref="C21:F21"/>
    <mergeCell ref="C28:F28"/>
    <mergeCell ref="C32:F32"/>
    <mergeCell ref="C39:F39"/>
    <mergeCell ref="C47:F47"/>
    <mergeCell ref="C54:F54"/>
  </mergeCells>
  <pageMargins left="0.35" right="0.25" top="0.32" bottom="0.5" header="0.32" footer="0.3"/>
  <pageSetup orientation="portrait" r:id="rId1"/>
  <headerFooter alignWithMargins="0">
    <oddFooter>&amp;L&amp;7&amp;D NHD 775.687.2033&amp;C&amp;7&amp;F  &amp;A&amp;R&amp;7Page &amp;P of &amp;N</oddFooter>
  </headerFooter>
  <rowBreaks count="1" manualBreakCount="1">
    <brk id="48"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165"/>
  <sheetViews>
    <sheetView showGridLines="0" zoomScaleNormal="100" zoomScaleSheetLayoutView="100" workbookViewId="0"/>
  </sheetViews>
  <sheetFormatPr defaultColWidth="9.109375" defaultRowHeight="13.2" x14ac:dyDescent="0.25"/>
  <cols>
    <col min="1" max="1" width="16.6640625" style="2" customWidth="1"/>
    <col min="2" max="2" width="6.109375" style="2" customWidth="1"/>
    <col min="3" max="12" width="10.5546875" style="2" customWidth="1"/>
    <col min="13" max="13" width="14.44140625" style="2" customWidth="1"/>
    <col min="14" max="18" width="12.6640625" style="2" customWidth="1"/>
    <col min="19" max="16384" width="9.109375" style="2"/>
  </cols>
  <sheetData>
    <row r="1" spans="1:18" ht="15.6" x14ac:dyDescent="0.3">
      <c r="A1" s="533" t="str">
        <f>Div</f>
        <v>State of Nevada Housing Division</v>
      </c>
      <c r="B1" s="362"/>
      <c r="C1" s="362"/>
      <c r="D1" s="362"/>
      <c r="E1" s="353"/>
      <c r="F1" s="445"/>
      <c r="G1" s="445"/>
      <c r="H1" s="445"/>
      <c r="I1" s="445"/>
      <c r="J1" s="445"/>
      <c r="K1" s="445"/>
      <c r="L1" s="445"/>
      <c r="M1" s="533" t="str">
        <f>Div</f>
        <v>State of Nevada Housing Division</v>
      </c>
    </row>
    <row r="2" spans="1:18" ht="15" x14ac:dyDescent="0.25">
      <c r="A2" s="4" t="str">
        <f>nhd</f>
        <v>2014 LOW-INCOME HOUSING UNIVERSAL FUNDING APPLICATION</v>
      </c>
      <c r="B2" s="353"/>
      <c r="C2" s="353"/>
      <c r="D2" s="353"/>
      <c r="E2" s="353"/>
      <c r="F2" s="445"/>
      <c r="G2" s="445"/>
      <c r="H2" s="445"/>
      <c r="I2" s="445"/>
      <c r="J2" s="445"/>
      <c r="K2" s="445"/>
      <c r="L2" s="445"/>
      <c r="M2" s="534" t="str">
        <f>nhd</f>
        <v>2014 LOW-INCOME HOUSING UNIVERSAL FUNDING APPLICATION</v>
      </c>
    </row>
    <row r="3" spans="1:18" ht="15.6" x14ac:dyDescent="0.3">
      <c r="A3" s="268" t="s">
        <v>480</v>
      </c>
      <c r="B3" s="353"/>
      <c r="C3" s="353"/>
      <c r="D3" s="353"/>
      <c r="E3" s="353"/>
      <c r="F3" s="445"/>
      <c r="G3" s="445"/>
      <c r="H3" s="445"/>
      <c r="I3" s="445"/>
      <c r="J3" s="445"/>
      <c r="K3" s="445"/>
      <c r="L3" s="445"/>
      <c r="M3" s="268" t="s">
        <v>481</v>
      </c>
    </row>
    <row r="4" spans="1:18" x14ac:dyDescent="0.25">
      <c r="A4" s="445"/>
      <c r="B4" s="445"/>
      <c r="C4" s="445"/>
      <c r="D4" s="445"/>
      <c r="E4" s="445"/>
      <c r="F4" s="445"/>
      <c r="G4" s="445"/>
      <c r="H4" s="445"/>
      <c r="I4" s="445"/>
      <c r="J4" s="445"/>
      <c r="K4" s="445"/>
      <c r="L4" s="445"/>
    </row>
    <row r="5" spans="1:18" x14ac:dyDescent="0.25">
      <c r="A5" s="535" t="s">
        <v>482</v>
      </c>
      <c r="B5" s="445"/>
      <c r="C5" s="536" t="s">
        <v>483</v>
      </c>
      <c r="D5" s="536" t="s">
        <v>484</v>
      </c>
      <c r="E5" s="536" t="s">
        <v>485</v>
      </c>
      <c r="F5" s="536" t="s">
        <v>486</v>
      </c>
      <c r="G5" s="536" t="s">
        <v>487</v>
      </c>
      <c r="H5" s="536" t="s">
        <v>488</v>
      </c>
      <c r="I5" s="536" t="s">
        <v>489</v>
      </c>
      <c r="J5" s="536" t="s">
        <v>490</v>
      </c>
      <c r="K5" s="536" t="s">
        <v>491</v>
      </c>
      <c r="L5" s="537" t="s">
        <v>492</v>
      </c>
    </row>
    <row r="6" spans="1:18" ht="13.8" x14ac:dyDescent="0.25">
      <c r="A6" s="538" t="s">
        <v>493</v>
      </c>
      <c r="B6" s="538" t="s">
        <v>493</v>
      </c>
      <c r="C6" s="538" t="s">
        <v>493</v>
      </c>
      <c r="D6" s="538" t="s">
        <v>493</v>
      </c>
      <c r="E6" s="538" t="s">
        <v>493</v>
      </c>
      <c r="F6" s="538" t="s">
        <v>493</v>
      </c>
      <c r="G6" s="538" t="s">
        <v>493</v>
      </c>
      <c r="H6" s="538" t="s">
        <v>493</v>
      </c>
      <c r="I6" s="538"/>
      <c r="J6" s="538"/>
      <c r="K6" s="538"/>
      <c r="L6" s="538"/>
      <c r="M6" s="539" t="s">
        <v>494</v>
      </c>
      <c r="N6" s="540" t="s">
        <v>495</v>
      </c>
      <c r="O6" s="540" t="s">
        <v>496</v>
      </c>
      <c r="P6" s="540" t="s">
        <v>497</v>
      </c>
      <c r="Q6" s="540" t="s">
        <v>498</v>
      </c>
      <c r="R6" s="540" t="s">
        <v>499</v>
      </c>
    </row>
    <row r="7" spans="1:18" x14ac:dyDescent="0.25">
      <c r="A7" s="18" t="s">
        <v>500</v>
      </c>
      <c r="B7" s="18" t="s">
        <v>501</v>
      </c>
      <c r="C7" s="541">
        <f>$C$9*1.2</f>
        <v>28320</v>
      </c>
      <c r="D7" s="541">
        <f>$D$9*1.2</f>
        <v>32400</v>
      </c>
      <c r="E7" s="541">
        <f>$E$9*1.2</f>
        <v>36420</v>
      </c>
      <c r="F7" s="541">
        <f>$F$9*1.2</f>
        <v>40440</v>
      </c>
      <c r="G7" s="541">
        <f>$G$9*1.2</f>
        <v>43680</v>
      </c>
      <c r="H7" s="541">
        <f>$H$9*1.2</f>
        <v>46920</v>
      </c>
      <c r="I7" s="541">
        <f>$I$9*1.2</f>
        <v>50160</v>
      </c>
      <c r="J7" s="541">
        <f>$J$9*1.2</f>
        <v>53400</v>
      </c>
      <c r="K7" s="541">
        <f>$K$9*1.2</f>
        <v>56640</v>
      </c>
      <c r="L7" s="541">
        <f>$L$9*1.2+ROUNDDOWN(0,2)</f>
        <v>59880</v>
      </c>
      <c r="M7" s="542">
        <v>0.6</v>
      </c>
      <c r="N7" s="543">
        <f t="shared" ref="N7:N13" si="0">C7*0.3/12</f>
        <v>708</v>
      </c>
      <c r="O7" s="543">
        <f>(C7+D7)/2*0.3/12</f>
        <v>759</v>
      </c>
      <c r="P7" s="543">
        <f>E7*0.3/12</f>
        <v>910.5</v>
      </c>
      <c r="Q7" s="543">
        <f>(F7+G7)/2*0.3/12</f>
        <v>1051.5</v>
      </c>
      <c r="R7" s="543">
        <f>H7*0.3/12</f>
        <v>1173</v>
      </c>
    </row>
    <row r="8" spans="1:18" x14ac:dyDescent="0.25">
      <c r="A8" s="445"/>
      <c r="B8" s="18" t="s">
        <v>502</v>
      </c>
      <c r="C8" s="544">
        <f>$C$9*1.1</f>
        <v>25960.000000000004</v>
      </c>
      <c r="D8" s="544">
        <f>$D$9*1.1</f>
        <v>29700.000000000004</v>
      </c>
      <c r="E8" s="544">
        <f>$E$9*1.1</f>
        <v>33385</v>
      </c>
      <c r="F8" s="544">
        <f>$F$9*1.1</f>
        <v>37070</v>
      </c>
      <c r="G8" s="544">
        <f>$G$9*1.1</f>
        <v>40040</v>
      </c>
      <c r="H8" s="544">
        <f>$H$9*1.1</f>
        <v>43010</v>
      </c>
      <c r="I8" s="544">
        <f>$I$9*1.1</f>
        <v>45980.000000000007</v>
      </c>
      <c r="J8" s="544">
        <f>$J$9*1.1</f>
        <v>48950.000000000007</v>
      </c>
      <c r="K8" s="544">
        <f>$K$9*1.1</f>
        <v>51920.000000000007</v>
      </c>
      <c r="L8" s="544">
        <f>$L$9*1.1</f>
        <v>54890.000000000007</v>
      </c>
      <c r="M8" s="542">
        <v>0.55000000000000004</v>
      </c>
      <c r="N8" s="545">
        <f t="shared" si="0"/>
        <v>649.00000000000011</v>
      </c>
      <c r="O8" s="545">
        <f t="shared" ref="O8:O13" si="1">(C8+D8)/2*0.3/12</f>
        <v>695.75</v>
      </c>
      <c r="P8" s="545">
        <f t="shared" ref="P8:P13" si="2">E8*0.3/12</f>
        <v>834.625</v>
      </c>
      <c r="Q8" s="545">
        <f t="shared" ref="Q8:Q13" si="3">(F8+G8)/2*0.3/12</f>
        <v>963.875</v>
      </c>
      <c r="R8" s="545">
        <f t="shared" ref="R8:R13" si="4">H8*0.3/12</f>
        <v>1075.25</v>
      </c>
    </row>
    <row r="9" spans="1:18" x14ac:dyDescent="0.25">
      <c r="A9" s="445"/>
      <c r="B9" s="18" t="s">
        <v>503</v>
      </c>
      <c r="C9" s="544">
        <v>23600</v>
      </c>
      <c r="D9" s="544">
        <v>27000</v>
      </c>
      <c r="E9" s="544">
        <v>30350</v>
      </c>
      <c r="F9" s="544">
        <v>33700</v>
      </c>
      <c r="G9" s="544">
        <v>36400</v>
      </c>
      <c r="H9" s="544">
        <v>39100</v>
      </c>
      <c r="I9" s="544">
        <v>41800</v>
      </c>
      <c r="J9" s="544">
        <v>44500</v>
      </c>
      <c r="K9" s="544">
        <v>47200</v>
      </c>
      <c r="L9" s="544">
        <v>49900</v>
      </c>
      <c r="M9" s="542">
        <v>0.5</v>
      </c>
      <c r="N9" s="545">
        <f t="shared" si="0"/>
        <v>590</v>
      </c>
      <c r="O9" s="545">
        <f t="shared" si="1"/>
        <v>632.5</v>
      </c>
      <c r="P9" s="545">
        <f t="shared" si="2"/>
        <v>758.75</v>
      </c>
      <c r="Q9" s="545">
        <f t="shared" si="3"/>
        <v>876.25</v>
      </c>
      <c r="R9" s="545">
        <f t="shared" si="4"/>
        <v>977.5</v>
      </c>
    </row>
    <row r="10" spans="1:18" x14ac:dyDescent="0.25">
      <c r="A10" s="445"/>
      <c r="B10" s="18" t="s">
        <v>504</v>
      </c>
      <c r="C10" s="544">
        <f>$C$9*0.9</f>
        <v>21240</v>
      </c>
      <c r="D10" s="544">
        <f>$D$9*0.9</f>
        <v>24300</v>
      </c>
      <c r="E10" s="544">
        <f>$E$9*0.9</f>
        <v>27315</v>
      </c>
      <c r="F10" s="544">
        <f>$F$9*0.9</f>
        <v>30330</v>
      </c>
      <c r="G10" s="544">
        <f>$G$9*0.9</f>
        <v>32760</v>
      </c>
      <c r="H10" s="544">
        <f>$H$9*0.9</f>
        <v>35190</v>
      </c>
      <c r="I10" s="544">
        <f>$I$9*0.9</f>
        <v>37620</v>
      </c>
      <c r="J10" s="544">
        <f>$J$9*0.9</f>
        <v>40050</v>
      </c>
      <c r="K10" s="544">
        <f>$K$9*0.9</f>
        <v>42480</v>
      </c>
      <c r="L10" s="544">
        <f>$L$9*0.9</f>
        <v>44910</v>
      </c>
      <c r="M10" s="542">
        <v>0.45</v>
      </c>
      <c r="N10" s="545">
        <f t="shared" si="0"/>
        <v>531</v>
      </c>
      <c r="O10" s="545">
        <f t="shared" si="1"/>
        <v>569.25</v>
      </c>
      <c r="P10" s="545">
        <f t="shared" si="2"/>
        <v>682.875</v>
      </c>
      <c r="Q10" s="545">
        <f t="shared" si="3"/>
        <v>788.625</v>
      </c>
      <c r="R10" s="545">
        <f t="shared" si="4"/>
        <v>879.75</v>
      </c>
    </row>
    <row r="11" spans="1:18" x14ac:dyDescent="0.25">
      <c r="A11" s="445"/>
      <c r="B11" s="18" t="s">
        <v>505</v>
      </c>
      <c r="C11" s="544">
        <f>$C$9*0.8</f>
        <v>18880</v>
      </c>
      <c r="D11" s="544">
        <f>$D$9*0.8</f>
        <v>21600</v>
      </c>
      <c r="E11" s="544">
        <f>$E$9*0.8</f>
        <v>24280</v>
      </c>
      <c r="F11" s="544">
        <f>$F$9*0.8</f>
        <v>26960</v>
      </c>
      <c r="G11" s="544">
        <f>$G$9*0.8</f>
        <v>29120</v>
      </c>
      <c r="H11" s="544">
        <f>$H$9*0.8</f>
        <v>31280</v>
      </c>
      <c r="I11" s="544">
        <f>$I$9*0.8</f>
        <v>33440</v>
      </c>
      <c r="J11" s="544">
        <f>$J$9*0.8</f>
        <v>35600</v>
      </c>
      <c r="K11" s="544">
        <f>$K$9*0.8</f>
        <v>37760</v>
      </c>
      <c r="L11" s="544">
        <f>$L$9*0.8</f>
        <v>39920</v>
      </c>
      <c r="M11" s="542">
        <v>0.4</v>
      </c>
      <c r="N11" s="545">
        <f t="shared" si="0"/>
        <v>472</v>
      </c>
      <c r="O11" s="545">
        <f t="shared" si="1"/>
        <v>506</v>
      </c>
      <c r="P11" s="545">
        <f t="shared" si="2"/>
        <v>607</v>
      </c>
      <c r="Q11" s="545">
        <f t="shared" si="3"/>
        <v>701</v>
      </c>
      <c r="R11" s="545">
        <f t="shared" si="4"/>
        <v>782</v>
      </c>
    </row>
    <row r="12" spans="1:18" x14ac:dyDescent="0.25">
      <c r="A12" s="445"/>
      <c r="B12" s="546">
        <v>0.35</v>
      </c>
      <c r="C12" s="544">
        <f>$C$9*0.7</f>
        <v>16520</v>
      </c>
      <c r="D12" s="544">
        <f>$D$9*0.7</f>
        <v>18900</v>
      </c>
      <c r="E12" s="544">
        <f>$E$9*0.7</f>
        <v>21245</v>
      </c>
      <c r="F12" s="544">
        <f>$F$9*0.7</f>
        <v>23590</v>
      </c>
      <c r="G12" s="544">
        <f>$G$9*0.7</f>
        <v>25480</v>
      </c>
      <c r="H12" s="544">
        <f>$H$9*0.7</f>
        <v>27370</v>
      </c>
      <c r="I12" s="544">
        <f>$I$9*0.7</f>
        <v>29259.999999999996</v>
      </c>
      <c r="J12" s="544">
        <f>$J$9*0.7</f>
        <v>31149.999999999996</v>
      </c>
      <c r="K12" s="544">
        <f>$K$9*0.7</f>
        <v>33040</v>
      </c>
      <c r="L12" s="544">
        <f>$L$9*0.7</f>
        <v>34930</v>
      </c>
      <c r="M12" s="542">
        <v>0.35</v>
      </c>
      <c r="N12" s="545">
        <f t="shared" si="0"/>
        <v>413</v>
      </c>
      <c r="O12" s="545">
        <f t="shared" si="1"/>
        <v>442.75</v>
      </c>
      <c r="P12" s="545">
        <f t="shared" si="2"/>
        <v>531.125</v>
      </c>
      <c r="Q12" s="545">
        <f t="shared" si="3"/>
        <v>613.375</v>
      </c>
      <c r="R12" s="545">
        <f t="shared" si="4"/>
        <v>684.25</v>
      </c>
    </row>
    <row r="13" spans="1:18" x14ac:dyDescent="0.25">
      <c r="A13" s="445"/>
      <c r="B13" s="18" t="s">
        <v>506</v>
      </c>
      <c r="C13" s="544">
        <f>$C$9*0.6</f>
        <v>14160</v>
      </c>
      <c r="D13" s="544">
        <f>$D$9*0.6</f>
        <v>16200</v>
      </c>
      <c r="E13" s="544">
        <f>$E$9*0.6</f>
        <v>18210</v>
      </c>
      <c r="F13" s="544">
        <f>$F$9*0.6</f>
        <v>20220</v>
      </c>
      <c r="G13" s="544">
        <f>$G$9*0.6</f>
        <v>21840</v>
      </c>
      <c r="H13" s="544">
        <f>$H$9*0.6</f>
        <v>23460</v>
      </c>
      <c r="I13" s="544">
        <f>$I$9*0.6</f>
        <v>25080</v>
      </c>
      <c r="J13" s="544">
        <f>$J$9*0.6</f>
        <v>26700</v>
      </c>
      <c r="K13" s="544">
        <f>$K$9*0.6</f>
        <v>28320</v>
      </c>
      <c r="L13" s="544">
        <f>$L$9*0.6</f>
        <v>29940</v>
      </c>
      <c r="M13" s="542">
        <v>0.3</v>
      </c>
      <c r="N13" s="545">
        <f t="shared" si="0"/>
        <v>354</v>
      </c>
      <c r="O13" s="545">
        <f t="shared" si="1"/>
        <v>379.5</v>
      </c>
      <c r="P13" s="545">
        <f t="shared" si="2"/>
        <v>455.25</v>
      </c>
      <c r="Q13" s="545">
        <f t="shared" si="3"/>
        <v>525.75</v>
      </c>
      <c r="R13" s="545">
        <f t="shared" si="4"/>
        <v>586.5</v>
      </c>
    </row>
    <row r="14" spans="1:18" ht="13.8" x14ac:dyDescent="0.25">
      <c r="A14" s="538" t="s">
        <v>493</v>
      </c>
      <c r="B14" s="538" t="s">
        <v>493</v>
      </c>
      <c r="C14" s="547" t="s">
        <v>493</v>
      </c>
      <c r="D14" s="547" t="s">
        <v>493</v>
      </c>
      <c r="E14" s="547" t="s">
        <v>493</v>
      </c>
      <c r="F14" s="547" t="s">
        <v>493</v>
      </c>
      <c r="G14" s="547" t="s">
        <v>493</v>
      </c>
      <c r="H14" s="547" t="s">
        <v>493</v>
      </c>
      <c r="I14" s="547"/>
      <c r="J14" s="547"/>
      <c r="K14" s="547"/>
      <c r="L14" s="547"/>
      <c r="M14" s="539" t="s">
        <v>507</v>
      </c>
      <c r="N14" s="548" t="s">
        <v>495</v>
      </c>
      <c r="O14" s="548" t="s">
        <v>496</v>
      </c>
      <c r="P14" s="548" t="s">
        <v>497</v>
      </c>
      <c r="Q14" s="548" t="s">
        <v>498</v>
      </c>
      <c r="R14" s="548" t="s">
        <v>499</v>
      </c>
    </row>
    <row r="15" spans="1:18" x14ac:dyDescent="0.25">
      <c r="A15" s="18" t="s">
        <v>508</v>
      </c>
      <c r="B15" s="18" t="s">
        <v>501</v>
      </c>
      <c r="C15" s="544">
        <f>$C$17*1.2</f>
        <v>28440</v>
      </c>
      <c r="D15" s="544">
        <f>$D$17*1.2</f>
        <v>32520</v>
      </c>
      <c r="E15" s="544">
        <f>$E$17*1.2</f>
        <v>36600</v>
      </c>
      <c r="F15" s="544">
        <f>$F$17*1.2</f>
        <v>40620</v>
      </c>
      <c r="G15" s="544">
        <f>$G$17*1.2</f>
        <v>43920</v>
      </c>
      <c r="H15" s="544">
        <f>$H$17*1.2</f>
        <v>47160</v>
      </c>
      <c r="I15" s="544">
        <f>$I$17*1.2</f>
        <v>50400</v>
      </c>
      <c r="J15" s="544">
        <f>$J$17*1.2</f>
        <v>53640</v>
      </c>
      <c r="K15" s="544">
        <f>$K$17*1.2</f>
        <v>56880</v>
      </c>
      <c r="L15" s="544">
        <f>$L$17*1.2</f>
        <v>61320</v>
      </c>
      <c r="M15" s="542">
        <v>0.6</v>
      </c>
      <c r="N15" s="545">
        <f>C15*0.3/12</f>
        <v>711</v>
      </c>
      <c r="O15" s="545">
        <f>(C15+D15)/2*0.3/12</f>
        <v>762</v>
      </c>
      <c r="P15" s="545">
        <f>E15*0.3/12</f>
        <v>915</v>
      </c>
      <c r="Q15" s="549">
        <f>(F15+G15)/2*0.3/12</f>
        <v>1056.75</v>
      </c>
      <c r="R15" s="545">
        <f>H15*0.3/12</f>
        <v>1179</v>
      </c>
    </row>
    <row r="16" spans="1:18" x14ac:dyDescent="0.25">
      <c r="A16" s="445"/>
      <c r="B16" s="18" t="s">
        <v>502</v>
      </c>
      <c r="C16" s="544">
        <f>$C$17*1.1</f>
        <v>26070.000000000004</v>
      </c>
      <c r="D16" s="544">
        <f>$D$17*1.1</f>
        <v>29810.000000000004</v>
      </c>
      <c r="E16" s="544">
        <f>$E$17*1.1</f>
        <v>33550</v>
      </c>
      <c r="F16" s="544">
        <f>$F$17*1.1</f>
        <v>37235</v>
      </c>
      <c r="G16" s="544">
        <f>$G$17*1.1</f>
        <v>40260</v>
      </c>
      <c r="H16" s="544">
        <f>$H$17*1.1</f>
        <v>43230</v>
      </c>
      <c r="I16" s="544">
        <f>$I$17*1.1</f>
        <v>46200.000000000007</v>
      </c>
      <c r="J16" s="544">
        <f>$J$17*1.1</f>
        <v>49170.000000000007</v>
      </c>
      <c r="K16" s="544">
        <f>$K$17*1.1</f>
        <v>52140.000000000007</v>
      </c>
      <c r="L16" s="544">
        <f>$L$17*1.1</f>
        <v>56210.000000000007</v>
      </c>
      <c r="M16" s="542">
        <v>0.55000000000000004</v>
      </c>
      <c r="N16" s="545">
        <f t="shared" ref="N16:N21" si="5">C16*0.3/12</f>
        <v>651.75000000000011</v>
      </c>
      <c r="O16" s="545">
        <f t="shared" ref="O16:O21" si="6">(C16+D16)/2*0.3/12</f>
        <v>698.5</v>
      </c>
      <c r="P16" s="545">
        <f t="shared" ref="P16:P21" si="7">E16*0.3/12</f>
        <v>838.75</v>
      </c>
      <c r="Q16" s="549">
        <f t="shared" ref="Q16:Q21" si="8">(F16+G16)/2*0.3/12</f>
        <v>968.6875</v>
      </c>
      <c r="R16" s="545">
        <f t="shared" ref="R16:R21" si="9">H16*0.3/12</f>
        <v>1080.75</v>
      </c>
    </row>
    <row r="17" spans="1:18" x14ac:dyDescent="0.25">
      <c r="A17" s="445"/>
      <c r="B17" s="18" t="s">
        <v>503</v>
      </c>
      <c r="C17" s="544">
        <v>23700</v>
      </c>
      <c r="D17" s="544">
        <v>27100</v>
      </c>
      <c r="E17" s="544">
        <v>30500</v>
      </c>
      <c r="F17" s="544">
        <v>33850</v>
      </c>
      <c r="G17" s="544">
        <v>36600</v>
      </c>
      <c r="H17" s="544">
        <v>39300</v>
      </c>
      <c r="I17" s="544">
        <v>42000</v>
      </c>
      <c r="J17" s="544">
        <v>44700</v>
      </c>
      <c r="K17" s="544">
        <v>47400</v>
      </c>
      <c r="L17" s="544">
        <v>51100</v>
      </c>
      <c r="M17" s="542">
        <v>0.5</v>
      </c>
      <c r="N17" s="545">
        <f t="shared" si="5"/>
        <v>592.5</v>
      </c>
      <c r="O17" s="545">
        <f t="shared" si="6"/>
        <v>635</v>
      </c>
      <c r="P17" s="545">
        <f t="shared" si="7"/>
        <v>762.5</v>
      </c>
      <c r="Q17" s="549">
        <f t="shared" si="8"/>
        <v>880.625</v>
      </c>
      <c r="R17" s="545">
        <f t="shared" si="9"/>
        <v>982.5</v>
      </c>
    </row>
    <row r="18" spans="1:18" x14ac:dyDescent="0.25">
      <c r="A18" s="445"/>
      <c r="B18" s="18" t="s">
        <v>504</v>
      </c>
      <c r="C18" s="544">
        <f>$C$17*0.9</f>
        <v>21330</v>
      </c>
      <c r="D18" s="544">
        <f>$D$17*0.9</f>
        <v>24390</v>
      </c>
      <c r="E18" s="544">
        <f>$E$17*0.9</f>
        <v>27450</v>
      </c>
      <c r="F18" s="544">
        <f>$F$17*0.9</f>
        <v>30465</v>
      </c>
      <c r="G18" s="544">
        <f>$G$17*0.9</f>
        <v>32940</v>
      </c>
      <c r="H18" s="544">
        <f>$H$17*0.9</f>
        <v>35370</v>
      </c>
      <c r="I18" s="544">
        <f>$I$17*0.9</f>
        <v>37800</v>
      </c>
      <c r="J18" s="544">
        <f>$J$17*0.9</f>
        <v>40230</v>
      </c>
      <c r="K18" s="544">
        <f>$K$17*0.9</f>
        <v>42660</v>
      </c>
      <c r="L18" s="544">
        <f>$L$17*0.9</f>
        <v>45990</v>
      </c>
      <c r="M18" s="542">
        <v>0.45</v>
      </c>
      <c r="N18" s="545">
        <f t="shared" si="5"/>
        <v>533.25</v>
      </c>
      <c r="O18" s="545">
        <f t="shared" si="6"/>
        <v>571.5</v>
      </c>
      <c r="P18" s="545">
        <f t="shared" si="7"/>
        <v>686.25</v>
      </c>
      <c r="Q18" s="549">
        <f t="shared" si="8"/>
        <v>792.5625</v>
      </c>
      <c r="R18" s="545">
        <f t="shared" si="9"/>
        <v>884.25</v>
      </c>
    </row>
    <row r="19" spans="1:18" x14ac:dyDescent="0.25">
      <c r="A19" s="445"/>
      <c r="B19" s="18" t="s">
        <v>505</v>
      </c>
      <c r="C19" s="544">
        <f>$C$17*0.8</f>
        <v>18960</v>
      </c>
      <c r="D19" s="544">
        <f>$D$17*0.8</f>
        <v>21680</v>
      </c>
      <c r="E19" s="544">
        <f>$E$17*0.8</f>
        <v>24400</v>
      </c>
      <c r="F19" s="544">
        <f>$F$17*0.8</f>
        <v>27080</v>
      </c>
      <c r="G19" s="544">
        <f>$G$17*0.8</f>
        <v>29280</v>
      </c>
      <c r="H19" s="544">
        <f>$H$17*0.8</f>
        <v>31440</v>
      </c>
      <c r="I19" s="544">
        <f>$I$17*0.8</f>
        <v>33600</v>
      </c>
      <c r="J19" s="544">
        <f>$J$17*0.8</f>
        <v>35760</v>
      </c>
      <c r="K19" s="544">
        <f>$K$17*0.8</f>
        <v>37920</v>
      </c>
      <c r="L19" s="544">
        <f>$L$17*0.8</f>
        <v>40880</v>
      </c>
      <c r="M19" s="542">
        <v>0.4</v>
      </c>
      <c r="N19" s="545">
        <f t="shared" si="5"/>
        <v>474</v>
      </c>
      <c r="O19" s="545">
        <f t="shared" si="6"/>
        <v>508</v>
      </c>
      <c r="P19" s="545">
        <f t="shared" si="7"/>
        <v>610</v>
      </c>
      <c r="Q19" s="549">
        <f t="shared" si="8"/>
        <v>704.5</v>
      </c>
      <c r="R19" s="545">
        <f t="shared" si="9"/>
        <v>786</v>
      </c>
    </row>
    <row r="20" spans="1:18" x14ac:dyDescent="0.25">
      <c r="A20" s="445"/>
      <c r="B20" s="546">
        <v>0.35</v>
      </c>
      <c r="C20" s="544">
        <f>$C$17*0.7</f>
        <v>16590</v>
      </c>
      <c r="D20" s="544">
        <f>$D$17*0.7</f>
        <v>18970</v>
      </c>
      <c r="E20" s="544">
        <f>$E$17*0.7</f>
        <v>21350</v>
      </c>
      <c r="F20" s="544">
        <f>$F$17*0.7</f>
        <v>23695</v>
      </c>
      <c r="G20" s="544">
        <f>$G$17*0.7</f>
        <v>25620</v>
      </c>
      <c r="H20" s="544">
        <f>$H$17*0.7</f>
        <v>27510</v>
      </c>
      <c r="I20" s="544">
        <f>$I$17*0.7</f>
        <v>29399.999999999996</v>
      </c>
      <c r="J20" s="544">
        <f>$J$17*0.7</f>
        <v>31289.999999999996</v>
      </c>
      <c r="K20" s="544">
        <f>$K$17*0.7</f>
        <v>33180</v>
      </c>
      <c r="L20" s="544">
        <f>$L$17*0.7</f>
        <v>35770</v>
      </c>
      <c r="M20" s="542">
        <v>0.35</v>
      </c>
      <c r="N20" s="545">
        <f t="shared" si="5"/>
        <v>414.75</v>
      </c>
      <c r="O20" s="545">
        <f t="shared" si="6"/>
        <v>444.5</v>
      </c>
      <c r="P20" s="545">
        <f t="shared" si="7"/>
        <v>533.75</v>
      </c>
      <c r="Q20" s="549">
        <f t="shared" si="8"/>
        <v>616.4375</v>
      </c>
      <c r="R20" s="545">
        <f t="shared" si="9"/>
        <v>687.75</v>
      </c>
    </row>
    <row r="21" spans="1:18" x14ac:dyDescent="0.25">
      <c r="A21" s="445"/>
      <c r="B21" s="18" t="s">
        <v>506</v>
      </c>
      <c r="C21" s="544">
        <f>$C$17*0.6</f>
        <v>14220</v>
      </c>
      <c r="D21" s="544">
        <f>$D$17*0.6</f>
        <v>16260</v>
      </c>
      <c r="E21" s="544">
        <f>$E$17*0.6</f>
        <v>18300</v>
      </c>
      <c r="F21" s="544">
        <f>$F$17*0.6</f>
        <v>20310</v>
      </c>
      <c r="G21" s="544">
        <f>$G$17*0.6</f>
        <v>21960</v>
      </c>
      <c r="H21" s="544">
        <f>$H$17*0.6</f>
        <v>23580</v>
      </c>
      <c r="I21" s="544">
        <f>$I$17*0.6</f>
        <v>25200</v>
      </c>
      <c r="J21" s="544">
        <f>$J$17*0.6</f>
        <v>26820</v>
      </c>
      <c r="K21" s="544">
        <f>$K$17*0.6</f>
        <v>28440</v>
      </c>
      <c r="L21" s="544">
        <f>$L$17*0.6</f>
        <v>30660</v>
      </c>
      <c r="M21" s="542">
        <v>0.3</v>
      </c>
      <c r="N21" s="545">
        <f t="shared" si="5"/>
        <v>355.5</v>
      </c>
      <c r="O21" s="545">
        <f t="shared" si="6"/>
        <v>381</v>
      </c>
      <c r="P21" s="545">
        <f t="shared" si="7"/>
        <v>457.5</v>
      </c>
      <c r="Q21" s="549">
        <f t="shared" si="8"/>
        <v>528.375</v>
      </c>
      <c r="R21" s="545">
        <f t="shared" si="9"/>
        <v>589.5</v>
      </c>
    </row>
    <row r="22" spans="1:18" ht="13.8" x14ac:dyDescent="0.25">
      <c r="A22" s="538" t="s">
        <v>493</v>
      </c>
      <c r="B22" s="538" t="s">
        <v>493</v>
      </c>
      <c r="C22" s="547" t="s">
        <v>493</v>
      </c>
      <c r="D22" s="547" t="s">
        <v>493</v>
      </c>
      <c r="E22" s="547" t="s">
        <v>493</v>
      </c>
      <c r="F22" s="547" t="s">
        <v>493</v>
      </c>
      <c r="G22" s="547" t="s">
        <v>493</v>
      </c>
      <c r="H22" s="547" t="s">
        <v>493</v>
      </c>
      <c r="I22" s="547"/>
      <c r="J22" s="547"/>
      <c r="K22" s="547"/>
      <c r="L22" s="547"/>
      <c r="M22" s="539" t="s">
        <v>509</v>
      </c>
      <c r="N22" s="548" t="s">
        <v>495</v>
      </c>
      <c r="O22" s="548" t="s">
        <v>496</v>
      </c>
      <c r="P22" s="548" t="s">
        <v>497</v>
      </c>
      <c r="Q22" s="548" t="s">
        <v>498</v>
      </c>
      <c r="R22" s="548" t="s">
        <v>499</v>
      </c>
    </row>
    <row r="23" spans="1:18" x14ac:dyDescent="0.25">
      <c r="A23" s="18" t="s">
        <v>510</v>
      </c>
      <c r="B23" s="18" t="s">
        <v>501</v>
      </c>
      <c r="C23" s="544">
        <f>$C$25*1.2</f>
        <v>31260</v>
      </c>
      <c r="D23" s="544">
        <f>$D$25*1.2</f>
        <v>35700</v>
      </c>
      <c r="E23" s="544">
        <f>$E$25*1.2</f>
        <v>40140</v>
      </c>
      <c r="F23" s="544">
        <f>$F$25*1.2</f>
        <v>44580</v>
      </c>
      <c r="G23" s="544">
        <f>$G$25*1.2</f>
        <v>48180</v>
      </c>
      <c r="H23" s="544">
        <f>$H$25*1.2</f>
        <v>51720</v>
      </c>
      <c r="I23" s="544">
        <f>$I$25*1.2</f>
        <v>55320</v>
      </c>
      <c r="J23" s="544">
        <f>$J$25*1.2</f>
        <v>58860</v>
      </c>
      <c r="K23" s="544">
        <f>$K$25*1.2</f>
        <v>62400</v>
      </c>
      <c r="L23" s="544">
        <f>$L$25*1.2</f>
        <v>66000</v>
      </c>
      <c r="M23" s="542">
        <v>0.6</v>
      </c>
      <c r="N23" s="545">
        <f>C23*0.3/12</f>
        <v>781.5</v>
      </c>
      <c r="O23" s="545">
        <f>(C23+D23)/2*0.3/12</f>
        <v>837</v>
      </c>
      <c r="P23" s="545">
        <f>E23*0.3/12</f>
        <v>1003.5</v>
      </c>
      <c r="Q23" s="545">
        <f>(F23+G23)/2*0.3/12</f>
        <v>1159.5</v>
      </c>
      <c r="R23" s="545">
        <f>H23*0.3/12</f>
        <v>1293</v>
      </c>
    </row>
    <row r="24" spans="1:18" x14ac:dyDescent="0.25">
      <c r="A24" s="445"/>
      <c r="B24" s="18" t="s">
        <v>502</v>
      </c>
      <c r="C24" s="544">
        <f>$C$25*1.1</f>
        <v>28655.000000000004</v>
      </c>
      <c r="D24" s="544">
        <f>$D$25*1.1</f>
        <v>32725.000000000004</v>
      </c>
      <c r="E24" s="544">
        <f>$E$25*1.1</f>
        <v>36795</v>
      </c>
      <c r="F24" s="544">
        <f>$F$25*1.1</f>
        <v>40865</v>
      </c>
      <c r="G24" s="544">
        <f>$G$25*1.1</f>
        <v>44165</v>
      </c>
      <c r="H24" s="544">
        <f>$H$25*1.1</f>
        <v>47410.000000000007</v>
      </c>
      <c r="I24" s="544">
        <f>$I$25*1.1</f>
        <v>50710.000000000007</v>
      </c>
      <c r="J24" s="544">
        <f>$J$25*1.1</f>
        <v>53955.000000000007</v>
      </c>
      <c r="K24" s="544">
        <f>$K$25*1.1</f>
        <v>57200.000000000007</v>
      </c>
      <c r="L24" s="544">
        <f>$L$25*1.1</f>
        <v>60500.000000000007</v>
      </c>
      <c r="M24" s="542">
        <v>0.55000000000000004</v>
      </c>
      <c r="N24" s="545">
        <f t="shared" ref="N24:N29" si="10">C24*0.3/12</f>
        <v>716.375</v>
      </c>
      <c r="O24" s="545">
        <f t="shared" ref="O24:O29" si="11">(C24+D24)/2*0.3/12</f>
        <v>767.25</v>
      </c>
      <c r="P24" s="545">
        <f t="shared" ref="P24:P29" si="12">E24*0.3/12</f>
        <v>919.875</v>
      </c>
      <c r="Q24" s="545">
        <f t="shared" ref="Q24:Q29" si="13">(F24+G24)/2*0.3/12</f>
        <v>1062.875</v>
      </c>
      <c r="R24" s="545">
        <f t="shared" ref="R24:R29" si="14">H24*0.3/12</f>
        <v>1185.2500000000002</v>
      </c>
    </row>
    <row r="25" spans="1:18" x14ac:dyDescent="0.25">
      <c r="A25" s="445"/>
      <c r="B25" s="18" t="s">
        <v>503</v>
      </c>
      <c r="C25" s="544">
        <v>26050</v>
      </c>
      <c r="D25" s="544">
        <v>29750</v>
      </c>
      <c r="E25" s="544">
        <v>33450</v>
      </c>
      <c r="F25" s="544">
        <v>37150</v>
      </c>
      <c r="G25" s="544">
        <v>40150</v>
      </c>
      <c r="H25" s="544">
        <v>43100</v>
      </c>
      <c r="I25" s="544">
        <v>46100</v>
      </c>
      <c r="J25" s="544">
        <v>49050</v>
      </c>
      <c r="K25" s="544">
        <v>52000</v>
      </c>
      <c r="L25" s="544">
        <v>55000</v>
      </c>
      <c r="M25" s="542">
        <v>0.5</v>
      </c>
      <c r="N25" s="545">
        <f t="shared" si="10"/>
        <v>651.25</v>
      </c>
      <c r="O25" s="545">
        <f t="shared" si="11"/>
        <v>697.5</v>
      </c>
      <c r="P25" s="545">
        <f t="shared" si="12"/>
        <v>836.25</v>
      </c>
      <c r="Q25" s="545">
        <f t="shared" si="13"/>
        <v>966.25</v>
      </c>
      <c r="R25" s="545">
        <f t="shared" si="14"/>
        <v>1077.5</v>
      </c>
    </row>
    <row r="26" spans="1:18" x14ac:dyDescent="0.25">
      <c r="A26" s="445"/>
      <c r="B26" s="18" t="s">
        <v>504</v>
      </c>
      <c r="C26" s="544">
        <f>$C$25*0.9</f>
        <v>23445</v>
      </c>
      <c r="D26" s="544">
        <f>$D$25*0.9</f>
        <v>26775</v>
      </c>
      <c r="E26" s="544">
        <f>$E$25*0.9</f>
        <v>30105</v>
      </c>
      <c r="F26" s="544">
        <f>$F$25*0.9</f>
        <v>33435</v>
      </c>
      <c r="G26" s="544">
        <f>$G$25*0.9</f>
        <v>36135</v>
      </c>
      <c r="H26" s="544">
        <f>$H$25*0.9</f>
        <v>38790</v>
      </c>
      <c r="I26" s="544">
        <f>$I$25*0.9</f>
        <v>41490</v>
      </c>
      <c r="J26" s="544">
        <f>$J$25*0.9</f>
        <v>44145</v>
      </c>
      <c r="K26" s="544">
        <f>$K$25*0.9</f>
        <v>46800</v>
      </c>
      <c r="L26" s="544">
        <f>$L$25*0.9</f>
        <v>49500</v>
      </c>
      <c r="M26" s="542">
        <v>0.45</v>
      </c>
      <c r="N26" s="545">
        <f t="shared" si="10"/>
        <v>586.125</v>
      </c>
      <c r="O26" s="545">
        <f t="shared" si="11"/>
        <v>627.75</v>
      </c>
      <c r="P26" s="545">
        <f t="shared" si="12"/>
        <v>752.625</v>
      </c>
      <c r="Q26" s="545">
        <f t="shared" si="13"/>
        <v>869.625</v>
      </c>
      <c r="R26" s="545">
        <f t="shared" si="14"/>
        <v>969.75</v>
      </c>
    </row>
    <row r="27" spans="1:18" x14ac:dyDescent="0.25">
      <c r="A27" s="445"/>
      <c r="B27" s="18" t="s">
        <v>505</v>
      </c>
      <c r="C27" s="544">
        <f>$C$25*0.8</f>
        <v>20840</v>
      </c>
      <c r="D27" s="544">
        <f>$D$25*0.8</f>
        <v>23800</v>
      </c>
      <c r="E27" s="544">
        <f>$E$25*0.8</f>
        <v>26760</v>
      </c>
      <c r="F27" s="544">
        <f>$F$25*0.8</f>
        <v>29720</v>
      </c>
      <c r="G27" s="544">
        <f>$G$25*0.8</f>
        <v>32120</v>
      </c>
      <c r="H27" s="544">
        <f>$H$25*0.8</f>
        <v>34480</v>
      </c>
      <c r="I27" s="544">
        <f>$I$25*0.8</f>
        <v>36880</v>
      </c>
      <c r="J27" s="544">
        <f>$J$25*0.8</f>
        <v>39240</v>
      </c>
      <c r="K27" s="544">
        <f>$K$25*0.8</f>
        <v>41600</v>
      </c>
      <c r="L27" s="544">
        <f>$L$25*0.8</f>
        <v>44000</v>
      </c>
      <c r="M27" s="542">
        <v>0.4</v>
      </c>
      <c r="N27" s="545">
        <f t="shared" si="10"/>
        <v>521</v>
      </c>
      <c r="O27" s="545">
        <f t="shared" si="11"/>
        <v>558</v>
      </c>
      <c r="P27" s="545">
        <f t="shared" si="12"/>
        <v>669</v>
      </c>
      <c r="Q27" s="545">
        <f t="shared" si="13"/>
        <v>773</v>
      </c>
      <c r="R27" s="545">
        <f t="shared" si="14"/>
        <v>862</v>
      </c>
    </row>
    <row r="28" spans="1:18" x14ac:dyDescent="0.25">
      <c r="A28" s="445"/>
      <c r="B28" s="546">
        <v>0.35</v>
      </c>
      <c r="C28" s="544">
        <f>$C$25*0.7</f>
        <v>18235</v>
      </c>
      <c r="D28" s="544">
        <f>$D$25*0.7</f>
        <v>20825</v>
      </c>
      <c r="E28" s="544">
        <f>$E$25*0.7</f>
        <v>23415</v>
      </c>
      <c r="F28" s="544">
        <f>$F$25*0.7</f>
        <v>26005</v>
      </c>
      <c r="G28" s="544">
        <f>$G$25*0.7</f>
        <v>28105</v>
      </c>
      <c r="H28" s="544">
        <f>$H$25*0.7</f>
        <v>30169.999999999996</v>
      </c>
      <c r="I28" s="544">
        <f>$I$25*0.7</f>
        <v>32269.999999999996</v>
      </c>
      <c r="J28" s="544">
        <f>$J$25*0.7</f>
        <v>34335</v>
      </c>
      <c r="K28" s="544">
        <f>$K$25*0.7</f>
        <v>36400</v>
      </c>
      <c r="L28" s="544">
        <f>$L$25*0.7</f>
        <v>38500</v>
      </c>
      <c r="M28" s="542">
        <v>0.35</v>
      </c>
      <c r="N28" s="545">
        <f t="shared" si="10"/>
        <v>455.875</v>
      </c>
      <c r="O28" s="545">
        <f t="shared" si="11"/>
        <v>488.25</v>
      </c>
      <c r="P28" s="545">
        <f t="shared" si="12"/>
        <v>585.375</v>
      </c>
      <c r="Q28" s="545">
        <f t="shared" si="13"/>
        <v>676.375</v>
      </c>
      <c r="R28" s="545">
        <f t="shared" si="14"/>
        <v>754.24999999999989</v>
      </c>
    </row>
    <row r="29" spans="1:18" x14ac:dyDescent="0.25">
      <c r="A29" s="445"/>
      <c r="B29" s="18" t="s">
        <v>506</v>
      </c>
      <c r="C29" s="544">
        <f>$C$25*0.6</f>
        <v>15630</v>
      </c>
      <c r="D29" s="544">
        <f>$D$25*0.6</f>
        <v>17850</v>
      </c>
      <c r="E29" s="544">
        <f>$E$25*0.6</f>
        <v>20070</v>
      </c>
      <c r="F29" s="544">
        <f>$F$25*0.6</f>
        <v>22290</v>
      </c>
      <c r="G29" s="544">
        <f>$G$25*0.6</f>
        <v>24090</v>
      </c>
      <c r="H29" s="544">
        <f>$H$25*0.6</f>
        <v>25860</v>
      </c>
      <c r="I29" s="544">
        <f>$I$25*0.6</f>
        <v>27660</v>
      </c>
      <c r="J29" s="544">
        <f>$J$25*0.6</f>
        <v>29430</v>
      </c>
      <c r="K29" s="544">
        <f>$K$25*0.6</f>
        <v>31200</v>
      </c>
      <c r="L29" s="544">
        <f>$L$25*0.6</f>
        <v>33000</v>
      </c>
      <c r="M29" s="542">
        <v>0.3</v>
      </c>
      <c r="N29" s="545">
        <f t="shared" si="10"/>
        <v>390.75</v>
      </c>
      <c r="O29" s="545">
        <f t="shared" si="11"/>
        <v>418.5</v>
      </c>
      <c r="P29" s="545">
        <f t="shared" si="12"/>
        <v>501.75</v>
      </c>
      <c r="Q29" s="545">
        <f t="shared" si="13"/>
        <v>579.75</v>
      </c>
      <c r="R29" s="545">
        <f t="shared" si="14"/>
        <v>646.5</v>
      </c>
    </row>
    <row r="30" spans="1:18" ht="13.8" x14ac:dyDescent="0.25">
      <c r="A30" s="538" t="s">
        <v>493</v>
      </c>
      <c r="B30" s="538" t="s">
        <v>493</v>
      </c>
      <c r="C30" s="547" t="s">
        <v>493</v>
      </c>
      <c r="D30" s="547" t="s">
        <v>493</v>
      </c>
      <c r="E30" s="547" t="s">
        <v>493</v>
      </c>
      <c r="F30" s="547" t="s">
        <v>493</v>
      </c>
      <c r="G30" s="547" t="s">
        <v>493</v>
      </c>
      <c r="H30" s="547" t="s">
        <v>493</v>
      </c>
      <c r="I30" s="547"/>
      <c r="J30" s="547"/>
      <c r="K30" s="547"/>
      <c r="L30" s="547"/>
      <c r="M30" s="539" t="s">
        <v>511</v>
      </c>
      <c r="N30" s="548" t="s">
        <v>495</v>
      </c>
      <c r="O30" s="548" t="s">
        <v>496</v>
      </c>
      <c r="P30" s="548" t="s">
        <v>497</v>
      </c>
      <c r="Q30" s="548" t="s">
        <v>498</v>
      </c>
      <c r="R30" s="548" t="s">
        <v>499</v>
      </c>
    </row>
    <row r="31" spans="1:18" x14ac:dyDescent="0.25">
      <c r="A31" s="18" t="s">
        <v>511</v>
      </c>
      <c r="B31" s="18" t="s">
        <v>501</v>
      </c>
      <c r="C31" s="544">
        <f>$C$33*1.2</f>
        <v>33060</v>
      </c>
      <c r="D31" s="544">
        <f>$D$33*1.2</f>
        <v>37800</v>
      </c>
      <c r="E31" s="544">
        <f>$E$33*1.2</f>
        <v>42540</v>
      </c>
      <c r="F31" s="544">
        <f>$F$33*1.2</f>
        <v>47220</v>
      </c>
      <c r="G31" s="544">
        <f>$G$33*1.2</f>
        <v>51000</v>
      </c>
      <c r="H31" s="544">
        <f>$H$33*1.2</f>
        <v>54780</v>
      </c>
      <c r="I31" s="544">
        <f>$I$33*1.2</f>
        <v>58560</v>
      </c>
      <c r="J31" s="544">
        <f>$J$33*1.2</f>
        <v>62340</v>
      </c>
      <c r="K31" s="544">
        <f>$K$33*1.2</f>
        <v>66120</v>
      </c>
      <c r="L31" s="544">
        <f>$L$33*1.2</f>
        <v>69900</v>
      </c>
      <c r="M31" s="542">
        <v>0.6</v>
      </c>
      <c r="N31" s="545">
        <f>C31*0.3/12</f>
        <v>826.5</v>
      </c>
      <c r="O31" s="545">
        <f>(C31+D31)/2*0.3/12</f>
        <v>885.75</v>
      </c>
      <c r="P31" s="545">
        <f>E31*0.3/12</f>
        <v>1063.5</v>
      </c>
      <c r="Q31" s="545">
        <f>(F31+G31)/2*0.3/12</f>
        <v>1227.75</v>
      </c>
      <c r="R31" s="545">
        <f>H31*0.3/12</f>
        <v>1369.5</v>
      </c>
    </row>
    <row r="32" spans="1:18" x14ac:dyDescent="0.25">
      <c r="A32" s="445"/>
      <c r="B32" s="18" t="s">
        <v>502</v>
      </c>
      <c r="C32" s="544">
        <f>$C$33*1.1</f>
        <v>30305.000000000004</v>
      </c>
      <c r="D32" s="544">
        <f>$D$33*1.1</f>
        <v>34650</v>
      </c>
      <c r="E32" s="544">
        <f>$E$33*1.1</f>
        <v>38995</v>
      </c>
      <c r="F32" s="544">
        <f>$F$33*1.1</f>
        <v>43285</v>
      </c>
      <c r="G32" s="544">
        <f>$G$33*1.1</f>
        <v>46750.000000000007</v>
      </c>
      <c r="H32" s="544">
        <f>$H$33*1.1</f>
        <v>50215.000000000007</v>
      </c>
      <c r="I32" s="544">
        <f>$I$33*1.1</f>
        <v>53680.000000000007</v>
      </c>
      <c r="J32" s="544">
        <f>$J$33*1.1</f>
        <v>57145.000000000007</v>
      </c>
      <c r="K32" s="544">
        <f>$K$33*1.1</f>
        <v>60610.000000000007</v>
      </c>
      <c r="L32" s="544">
        <f>$L$33*1.1</f>
        <v>64075.000000000007</v>
      </c>
      <c r="M32" s="542">
        <v>0.55000000000000004</v>
      </c>
      <c r="N32" s="545">
        <f t="shared" ref="N32:N37" si="15">C32*0.3/12</f>
        <v>757.625</v>
      </c>
      <c r="O32" s="545">
        <f t="shared" ref="O32:O37" si="16">(C32+D32)/2*0.3/12</f>
        <v>811.9375</v>
      </c>
      <c r="P32" s="545">
        <f t="shared" ref="P32:P37" si="17">E32*0.3/12</f>
        <v>974.875</v>
      </c>
      <c r="Q32" s="545">
        <f t="shared" ref="Q32:Q37" si="18">(F32+G32)/2*0.3/12</f>
        <v>1125.4375</v>
      </c>
      <c r="R32" s="545">
        <f t="shared" ref="R32:R37" si="19">H32*0.3/12</f>
        <v>1255.3750000000002</v>
      </c>
    </row>
    <row r="33" spans="1:18" x14ac:dyDescent="0.25">
      <c r="A33" s="445"/>
      <c r="B33" s="18" t="s">
        <v>503</v>
      </c>
      <c r="C33" s="544">
        <v>27550</v>
      </c>
      <c r="D33" s="544">
        <v>31500</v>
      </c>
      <c r="E33" s="544">
        <v>35450</v>
      </c>
      <c r="F33" s="544">
        <v>39350</v>
      </c>
      <c r="G33" s="544">
        <v>42500</v>
      </c>
      <c r="H33" s="544">
        <v>45650</v>
      </c>
      <c r="I33" s="544">
        <v>48800</v>
      </c>
      <c r="J33" s="544">
        <v>51950</v>
      </c>
      <c r="K33" s="544">
        <v>55100</v>
      </c>
      <c r="L33" s="544">
        <v>58250</v>
      </c>
      <c r="M33" s="542">
        <v>0.5</v>
      </c>
      <c r="N33" s="545">
        <f t="shared" si="15"/>
        <v>688.75</v>
      </c>
      <c r="O33" s="545">
        <f t="shared" si="16"/>
        <v>738.125</v>
      </c>
      <c r="P33" s="545">
        <f t="shared" si="17"/>
        <v>886.25</v>
      </c>
      <c r="Q33" s="545">
        <f t="shared" si="18"/>
        <v>1023.125</v>
      </c>
      <c r="R33" s="545">
        <f t="shared" si="19"/>
        <v>1141.25</v>
      </c>
    </row>
    <row r="34" spans="1:18" x14ac:dyDescent="0.25">
      <c r="A34" s="445"/>
      <c r="B34" s="18" t="s">
        <v>504</v>
      </c>
      <c r="C34" s="544">
        <f>$C$33*0.9</f>
        <v>24795</v>
      </c>
      <c r="D34" s="544">
        <f>$D$33*0.9</f>
        <v>28350</v>
      </c>
      <c r="E34" s="544">
        <f>$E$33*0.9</f>
        <v>31905</v>
      </c>
      <c r="F34" s="544">
        <f>$F$33*0.9</f>
        <v>35415</v>
      </c>
      <c r="G34" s="544">
        <f>$G$33*0.9</f>
        <v>38250</v>
      </c>
      <c r="H34" s="544">
        <f>$H$33*0.9</f>
        <v>41085</v>
      </c>
      <c r="I34" s="544">
        <f>$I$33*0.9</f>
        <v>43920</v>
      </c>
      <c r="J34" s="544">
        <f>$J$33*0.9</f>
        <v>46755</v>
      </c>
      <c r="K34" s="544">
        <f>$K$33*0.9</f>
        <v>49590</v>
      </c>
      <c r="L34" s="544">
        <f>$L$33*0.9</f>
        <v>52425</v>
      </c>
      <c r="M34" s="542">
        <v>0.45</v>
      </c>
      <c r="N34" s="545">
        <f t="shared" si="15"/>
        <v>619.875</v>
      </c>
      <c r="O34" s="545">
        <f t="shared" si="16"/>
        <v>664.3125</v>
      </c>
      <c r="P34" s="545">
        <f t="shared" si="17"/>
        <v>797.625</v>
      </c>
      <c r="Q34" s="545">
        <f t="shared" si="18"/>
        <v>920.8125</v>
      </c>
      <c r="R34" s="545">
        <f t="shared" si="19"/>
        <v>1027.125</v>
      </c>
    </row>
    <row r="35" spans="1:18" x14ac:dyDescent="0.25">
      <c r="A35" s="445"/>
      <c r="B35" s="18" t="s">
        <v>505</v>
      </c>
      <c r="C35" s="544">
        <f>$C$33*0.8</f>
        <v>22040</v>
      </c>
      <c r="D35" s="544">
        <f>$D$33*0.8</f>
        <v>25200</v>
      </c>
      <c r="E35" s="544">
        <f>$E$33*0.8</f>
        <v>28360</v>
      </c>
      <c r="F35" s="544">
        <f>$F$33*0.8</f>
        <v>31480</v>
      </c>
      <c r="G35" s="544">
        <f>$G$33*0.8</f>
        <v>34000</v>
      </c>
      <c r="H35" s="544">
        <f>$H$33*0.8</f>
        <v>36520</v>
      </c>
      <c r="I35" s="544">
        <f>$I$33*0.8</f>
        <v>39040</v>
      </c>
      <c r="J35" s="544">
        <f>$J$33*0.8</f>
        <v>41560</v>
      </c>
      <c r="K35" s="544">
        <f>$K$33*0.8</f>
        <v>44080</v>
      </c>
      <c r="L35" s="544">
        <f>$L$33*0.8</f>
        <v>46600</v>
      </c>
      <c r="M35" s="542">
        <v>0.4</v>
      </c>
      <c r="N35" s="545">
        <f t="shared" si="15"/>
        <v>551</v>
      </c>
      <c r="O35" s="545">
        <f t="shared" si="16"/>
        <v>590.5</v>
      </c>
      <c r="P35" s="545">
        <f t="shared" si="17"/>
        <v>709</v>
      </c>
      <c r="Q35" s="545">
        <f t="shared" si="18"/>
        <v>818.5</v>
      </c>
      <c r="R35" s="545">
        <f t="shared" si="19"/>
        <v>913</v>
      </c>
    </row>
    <row r="36" spans="1:18" x14ac:dyDescent="0.25">
      <c r="A36" s="445"/>
      <c r="B36" s="546">
        <v>0.35</v>
      </c>
      <c r="C36" s="544">
        <f>$C$33*0.7</f>
        <v>19285</v>
      </c>
      <c r="D36" s="544">
        <f>$D$33*0.7</f>
        <v>22050</v>
      </c>
      <c r="E36" s="544">
        <f>$E$33*0.7</f>
        <v>24815</v>
      </c>
      <c r="F36" s="544">
        <f>$F$33*0.7</f>
        <v>27545</v>
      </c>
      <c r="G36" s="544">
        <f>$G$33*0.7</f>
        <v>29749.999999999996</v>
      </c>
      <c r="H36" s="544">
        <f>$H$33*0.7</f>
        <v>31954.999999999996</v>
      </c>
      <c r="I36" s="544">
        <f>$I$33*0.7</f>
        <v>34160</v>
      </c>
      <c r="J36" s="544">
        <f>$J$33*0.7</f>
        <v>36365</v>
      </c>
      <c r="K36" s="544">
        <f>$K$33*0.7</f>
        <v>38570</v>
      </c>
      <c r="L36" s="544">
        <f>$L$33*0.7</f>
        <v>40775</v>
      </c>
      <c r="M36" s="542">
        <v>0.35</v>
      </c>
      <c r="N36" s="545">
        <f t="shared" si="15"/>
        <v>482.125</v>
      </c>
      <c r="O36" s="545">
        <f t="shared" si="16"/>
        <v>516.6875</v>
      </c>
      <c r="P36" s="545">
        <f t="shared" si="17"/>
        <v>620.375</v>
      </c>
      <c r="Q36" s="545">
        <f t="shared" si="18"/>
        <v>716.1875</v>
      </c>
      <c r="R36" s="545">
        <f t="shared" si="19"/>
        <v>798.87499999999989</v>
      </c>
    </row>
    <row r="37" spans="1:18" x14ac:dyDescent="0.25">
      <c r="A37" s="445"/>
      <c r="B37" s="18" t="s">
        <v>506</v>
      </c>
      <c r="C37" s="544">
        <f>$C$33*0.6</f>
        <v>16530</v>
      </c>
      <c r="D37" s="544">
        <f>$D$33*0.6</f>
        <v>18900</v>
      </c>
      <c r="E37" s="544">
        <f>$E$33*0.6</f>
        <v>21270</v>
      </c>
      <c r="F37" s="544">
        <f>$F$33*0.6</f>
        <v>23610</v>
      </c>
      <c r="G37" s="544">
        <f>$G$33*0.6</f>
        <v>25500</v>
      </c>
      <c r="H37" s="544">
        <f>$H$33*0.6</f>
        <v>27390</v>
      </c>
      <c r="I37" s="544">
        <f>$I$33*0.6</f>
        <v>29280</v>
      </c>
      <c r="J37" s="544">
        <f>$J$33*0.6</f>
        <v>31170</v>
      </c>
      <c r="K37" s="544">
        <f>$K$33*0.6</f>
        <v>33060</v>
      </c>
      <c r="L37" s="544">
        <f>$L$33*0.6</f>
        <v>34950</v>
      </c>
      <c r="M37" s="542">
        <v>0.3</v>
      </c>
      <c r="N37" s="545">
        <f t="shared" si="15"/>
        <v>413.25</v>
      </c>
      <c r="O37" s="545">
        <f t="shared" si="16"/>
        <v>442.875</v>
      </c>
      <c r="P37" s="545">
        <f t="shared" si="17"/>
        <v>531.75</v>
      </c>
      <c r="Q37" s="545">
        <f t="shared" si="18"/>
        <v>613.875</v>
      </c>
      <c r="R37" s="545">
        <f t="shared" si="19"/>
        <v>684.75</v>
      </c>
    </row>
    <row r="38" spans="1:18" ht="13.8" x14ac:dyDescent="0.25">
      <c r="A38" s="538" t="s">
        <v>493</v>
      </c>
      <c r="B38" s="538" t="s">
        <v>493</v>
      </c>
      <c r="C38" s="547" t="s">
        <v>493</v>
      </c>
      <c r="D38" s="547" t="s">
        <v>493</v>
      </c>
      <c r="E38" s="547" t="s">
        <v>493</v>
      </c>
      <c r="F38" s="547" t="s">
        <v>493</v>
      </c>
      <c r="G38" s="547" t="s">
        <v>493</v>
      </c>
      <c r="H38" s="547" t="s">
        <v>493</v>
      </c>
      <c r="I38" s="547"/>
      <c r="J38" s="547"/>
      <c r="K38" s="547"/>
      <c r="L38" s="547"/>
      <c r="M38" s="539" t="s">
        <v>512</v>
      </c>
      <c r="N38" s="548" t="s">
        <v>495</v>
      </c>
      <c r="O38" s="548" t="s">
        <v>496</v>
      </c>
      <c r="P38" s="548" t="s">
        <v>497</v>
      </c>
      <c r="Q38" s="548" t="s">
        <v>498</v>
      </c>
      <c r="R38" s="548" t="s">
        <v>499</v>
      </c>
    </row>
    <row r="39" spans="1:18" x14ac:dyDescent="0.25">
      <c r="A39" s="18" t="s">
        <v>513</v>
      </c>
      <c r="B39" s="18" t="s">
        <v>501</v>
      </c>
      <c r="C39" s="544">
        <f>$C$41*1.2</f>
        <v>25860</v>
      </c>
      <c r="D39" s="544">
        <f>$D$41*1.2</f>
        <v>29520</v>
      </c>
      <c r="E39" s="544">
        <f>$E$41*1.2</f>
        <v>33240</v>
      </c>
      <c r="F39" s="544">
        <f>$F$41*1.2</f>
        <v>36900</v>
      </c>
      <c r="G39" s="544">
        <f>$G$41*1.2</f>
        <v>39900</v>
      </c>
      <c r="H39" s="544">
        <f>$H$41*1.2</f>
        <v>42840</v>
      </c>
      <c r="I39" s="544">
        <f>$I$41*1.2</f>
        <v>45780</v>
      </c>
      <c r="J39" s="544">
        <f>$J$41*1.2</f>
        <v>48720</v>
      </c>
      <c r="K39" s="544">
        <f>$K$41*1.2</f>
        <v>51660</v>
      </c>
      <c r="L39" s="544">
        <f>$L$41*1.2</f>
        <v>54600</v>
      </c>
      <c r="M39" s="542">
        <v>0.6</v>
      </c>
      <c r="N39" s="545">
        <f>C39*0.3/12</f>
        <v>646.5</v>
      </c>
      <c r="O39" s="545">
        <f>(C39+D39)/2*0.3/12</f>
        <v>692.25</v>
      </c>
      <c r="P39" s="545">
        <f>E39*0.3/12</f>
        <v>831</v>
      </c>
      <c r="Q39" s="545">
        <f>(F39+G39)/2*0.3/12</f>
        <v>960</v>
      </c>
      <c r="R39" s="545">
        <f>H39*0.3/12</f>
        <v>1071</v>
      </c>
    </row>
    <row r="40" spans="1:18" x14ac:dyDescent="0.25">
      <c r="A40" s="445"/>
      <c r="B40" s="18" t="s">
        <v>502</v>
      </c>
      <c r="C40" s="544">
        <f>$C$41*1.1</f>
        <v>23705.000000000004</v>
      </c>
      <c r="D40" s="544">
        <f>$D$41*1.1</f>
        <v>27060.000000000004</v>
      </c>
      <c r="E40" s="544">
        <f>$E$41*1.1</f>
        <v>30470.000000000004</v>
      </c>
      <c r="F40" s="544">
        <f>$F$41*1.1</f>
        <v>33825</v>
      </c>
      <c r="G40" s="544">
        <f>$G$41*1.1</f>
        <v>36575</v>
      </c>
      <c r="H40" s="544">
        <f>$H$41*1.1</f>
        <v>39270</v>
      </c>
      <c r="I40" s="544">
        <f>$I$41*1.1</f>
        <v>41965</v>
      </c>
      <c r="J40" s="544">
        <f>$J$41*1.1</f>
        <v>44660</v>
      </c>
      <c r="K40" s="544">
        <f>$K$41*1.1</f>
        <v>47355.000000000007</v>
      </c>
      <c r="L40" s="544">
        <f>$L$41*1.1</f>
        <v>50050.000000000007</v>
      </c>
      <c r="M40" s="542">
        <v>0.55000000000000004</v>
      </c>
      <c r="N40" s="545">
        <f t="shared" ref="N40:N45" si="20">C40*0.3/12</f>
        <v>592.62500000000011</v>
      </c>
      <c r="O40" s="545">
        <f t="shared" ref="O40:O45" si="21">(C40+D40)/2*0.3/12</f>
        <v>634.56250000000011</v>
      </c>
      <c r="P40" s="545">
        <f t="shared" ref="P40:P45" si="22">E40*0.3/12</f>
        <v>761.75</v>
      </c>
      <c r="Q40" s="545">
        <f t="shared" ref="Q40:Q45" si="23">(F40+G40)/2*0.3/12</f>
        <v>880</v>
      </c>
      <c r="R40" s="545">
        <f t="shared" ref="R40:R45" si="24">H40*0.3/12</f>
        <v>981.75</v>
      </c>
    </row>
    <row r="41" spans="1:18" x14ac:dyDescent="0.25">
      <c r="A41" s="445"/>
      <c r="B41" s="18" t="s">
        <v>503</v>
      </c>
      <c r="C41" s="544">
        <v>21550</v>
      </c>
      <c r="D41" s="544">
        <v>24600</v>
      </c>
      <c r="E41" s="544">
        <v>27700</v>
      </c>
      <c r="F41" s="544">
        <v>30750</v>
      </c>
      <c r="G41" s="544">
        <v>33250</v>
      </c>
      <c r="H41" s="544">
        <v>35700</v>
      </c>
      <c r="I41" s="544">
        <v>38150</v>
      </c>
      <c r="J41" s="544">
        <v>40600</v>
      </c>
      <c r="K41" s="544">
        <v>43050</v>
      </c>
      <c r="L41" s="544">
        <v>45500</v>
      </c>
      <c r="M41" s="542">
        <v>0.5</v>
      </c>
      <c r="N41" s="545">
        <f t="shared" si="20"/>
        <v>538.75</v>
      </c>
      <c r="O41" s="545">
        <f t="shared" si="21"/>
        <v>576.875</v>
      </c>
      <c r="P41" s="545">
        <f t="shared" si="22"/>
        <v>692.5</v>
      </c>
      <c r="Q41" s="545">
        <f t="shared" si="23"/>
        <v>800</v>
      </c>
      <c r="R41" s="545">
        <f t="shared" si="24"/>
        <v>892.5</v>
      </c>
    </row>
    <row r="42" spans="1:18" x14ac:dyDescent="0.25">
      <c r="A42" s="445"/>
      <c r="B42" s="18" t="s">
        <v>504</v>
      </c>
      <c r="C42" s="544">
        <f>$C$41*0.9</f>
        <v>19395</v>
      </c>
      <c r="D42" s="544">
        <f>$D$41*0.9</f>
        <v>22140</v>
      </c>
      <c r="E42" s="544">
        <f>$E$41*0.9</f>
        <v>24930</v>
      </c>
      <c r="F42" s="544">
        <f>$F$41*0.9</f>
        <v>27675</v>
      </c>
      <c r="G42" s="544">
        <f>$G$41*0.9</f>
        <v>29925</v>
      </c>
      <c r="H42" s="544">
        <f>$H$41*0.9</f>
        <v>32130</v>
      </c>
      <c r="I42" s="544">
        <f>$I$41*0.9</f>
        <v>34335</v>
      </c>
      <c r="J42" s="544">
        <f>$J$41*0.9</f>
        <v>36540</v>
      </c>
      <c r="K42" s="544">
        <f>$K$41*0.9</f>
        <v>38745</v>
      </c>
      <c r="L42" s="544">
        <f>$L$41*0.9</f>
        <v>40950</v>
      </c>
      <c r="M42" s="542">
        <v>0.45</v>
      </c>
      <c r="N42" s="545">
        <f t="shared" si="20"/>
        <v>484.875</v>
      </c>
      <c r="O42" s="545">
        <f t="shared" si="21"/>
        <v>519.1875</v>
      </c>
      <c r="P42" s="545">
        <f t="shared" si="22"/>
        <v>623.25</v>
      </c>
      <c r="Q42" s="545">
        <f t="shared" si="23"/>
        <v>720</v>
      </c>
      <c r="R42" s="545">
        <f t="shared" si="24"/>
        <v>803.25</v>
      </c>
    </row>
    <row r="43" spans="1:18" x14ac:dyDescent="0.25">
      <c r="A43" s="445"/>
      <c r="B43" s="18" t="s">
        <v>505</v>
      </c>
      <c r="C43" s="544">
        <f>$C$41*0.8</f>
        <v>17240</v>
      </c>
      <c r="D43" s="544">
        <f>$D$41*0.8</f>
        <v>19680</v>
      </c>
      <c r="E43" s="544">
        <f>$E$41*0.8</f>
        <v>22160</v>
      </c>
      <c r="F43" s="544">
        <f>$F$41*0.8</f>
        <v>24600</v>
      </c>
      <c r="G43" s="544">
        <f>$G$41*0.8</f>
        <v>26600</v>
      </c>
      <c r="H43" s="544">
        <f>$H$41*0.8</f>
        <v>28560</v>
      </c>
      <c r="I43" s="544">
        <f>$I$41*0.8</f>
        <v>30520</v>
      </c>
      <c r="J43" s="544">
        <f>$J$41*0.8</f>
        <v>32480</v>
      </c>
      <c r="K43" s="544">
        <f>$K$41*0.8</f>
        <v>34440</v>
      </c>
      <c r="L43" s="544">
        <f>$L$41*0.8</f>
        <v>36400</v>
      </c>
      <c r="M43" s="542">
        <v>0.4</v>
      </c>
      <c r="N43" s="545">
        <f t="shared" si="20"/>
        <v>431</v>
      </c>
      <c r="O43" s="545">
        <f t="shared" si="21"/>
        <v>461.5</v>
      </c>
      <c r="P43" s="545">
        <f t="shared" si="22"/>
        <v>554</v>
      </c>
      <c r="Q43" s="545">
        <f t="shared" si="23"/>
        <v>640</v>
      </c>
      <c r="R43" s="545">
        <f t="shared" si="24"/>
        <v>714</v>
      </c>
    </row>
    <row r="44" spans="1:18" x14ac:dyDescent="0.25">
      <c r="A44" s="445"/>
      <c r="B44" s="546">
        <v>0.35</v>
      </c>
      <c r="C44" s="544">
        <f>$C$41*0.7</f>
        <v>15084.999999999998</v>
      </c>
      <c r="D44" s="544">
        <f>$D$41*0.7+ROUNDDOWN(0,2)</f>
        <v>17220</v>
      </c>
      <c r="E44" s="544">
        <f>$E$41*0.7+ROUNDDOWN(0,2)</f>
        <v>19390</v>
      </c>
      <c r="F44" s="544">
        <f>$F$41*0.7</f>
        <v>21525</v>
      </c>
      <c r="G44" s="544">
        <f>$G$41*0.7</f>
        <v>23275</v>
      </c>
      <c r="H44" s="544">
        <f>$H$41*0.7</f>
        <v>24990</v>
      </c>
      <c r="I44" s="544">
        <f>$I$41*0.7</f>
        <v>26705</v>
      </c>
      <c r="J44" s="544">
        <f>$J$41*0.7</f>
        <v>28420</v>
      </c>
      <c r="K44" s="544">
        <f>$K$41*0.7</f>
        <v>30134.999999999996</v>
      </c>
      <c r="L44" s="544">
        <f>$L$41*0.7</f>
        <v>31849.999999999996</v>
      </c>
      <c r="M44" s="542">
        <v>0.35</v>
      </c>
      <c r="N44" s="545">
        <f t="shared" si="20"/>
        <v>377.12499999999994</v>
      </c>
      <c r="O44" s="545">
        <f t="shared" si="21"/>
        <v>403.8125</v>
      </c>
      <c r="P44" s="545">
        <f t="shared" si="22"/>
        <v>484.75</v>
      </c>
      <c r="Q44" s="545">
        <f t="shared" si="23"/>
        <v>560</v>
      </c>
      <c r="R44" s="545">
        <f t="shared" si="24"/>
        <v>624.75</v>
      </c>
    </row>
    <row r="45" spans="1:18" x14ac:dyDescent="0.25">
      <c r="A45" s="445"/>
      <c r="B45" s="18" t="s">
        <v>506</v>
      </c>
      <c r="C45" s="544">
        <f>$C$41*0.6</f>
        <v>12930</v>
      </c>
      <c r="D45" s="544">
        <f>$D$41*0.6</f>
        <v>14760</v>
      </c>
      <c r="E45" s="544">
        <f>$E$41*0.6</f>
        <v>16620</v>
      </c>
      <c r="F45" s="544">
        <f>$F$41*0.6</f>
        <v>18450</v>
      </c>
      <c r="G45" s="544">
        <f>$G$41*0.6</f>
        <v>19950</v>
      </c>
      <c r="H45" s="544">
        <f>$H$41*0.6</f>
        <v>21420</v>
      </c>
      <c r="I45" s="544">
        <f>$I$41*0.6</f>
        <v>22890</v>
      </c>
      <c r="J45" s="544">
        <f>$J$41*0.6</f>
        <v>24360</v>
      </c>
      <c r="K45" s="544">
        <f>$K$41*0.6</f>
        <v>25830</v>
      </c>
      <c r="L45" s="544">
        <f>$L$41*0.6</f>
        <v>27300</v>
      </c>
      <c r="M45" s="542">
        <v>0.3</v>
      </c>
      <c r="N45" s="545">
        <f t="shared" si="20"/>
        <v>323.25</v>
      </c>
      <c r="O45" s="545">
        <f t="shared" si="21"/>
        <v>346.125</v>
      </c>
      <c r="P45" s="545">
        <f t="shared" si="22"/>
        <v>415.5</v>
      </c>
      <c r="Q45" s="545">
        <f t="shared" si="23"/>
        <v>480</v>
      </c>
      <c r="R45" s="545">
        <f t="shared" si="24"/>
        <v>535.5</v>
      </c>
    </row>
    <row r="46" spans="1:18" ht="13.8" x14ac:dyDescent="0.25">
      <c r="A46" s="538" t="s">
        <v>493</v>
      </c>
      <c r="B46" s="538" t="s">
        <v>493</v>
      </c>
      <c r="C46" s="547" t="s">
        <v>493</v>
      </c>
      <c r="D46" s="547" t="s">
        <v>493</v>
      </c>
      <c r="E46" s="547" t="s">
        <v>493</v>
      </c>
      <c r="F46" s="547" t="s">
        <v>493</v>
      </c>
      <c r="G46" s="547" t="s">
        <v>493</v>
      </c>
      <c r="H46" s="547" t="s">
        <v>493</v>
      </c>
      <c r="I46" s="547"/>
      <c r="J46" s="547"/>
      <c r="K46" s="547"/>
      <c r="L46" s="547"/>
      <c r="M46" s="539" t="s">
        <v>514</v>
      </c>
      <c r="N46" s="548" t="s">
        <v>495</v>
      </c>
      <c r="O46" s="548" t="s">
        <v>496</v>
      </c>
      <c r="P46" s="548" t="s">
        <v>497</v>
      </c>
      <c r="Q46" s="548" t="s">
        <v>498</v>
      </c>
      <c r="R46" s="548" t="s">
        <v>499</v>
      </c>
    </row>
    <row r="47" spans="1:18" x14ac:dyDescent="0.25">
      <c r="A47" s="18" t="s">
        <v>515</v>
      </c>
      <c r="B47" s="18" t="s">
        <v>501</v>
      </c>
      <c r="C47" s="544">
        <f>$C$49*1.2</f>
        <v>30000</v>
      </c>
      <c r="D47" s="544">
        <f>$D$49*1.2</f>
        <v>34260</v>
      </c>
      <c r="E47" s="544">
        <f>$E$49*1.2</f>
        <v>38520</v>
      </c>
      <c r="F47" s="544">
        <f>$F$49*1.2</f>
        <v>42780</v>
      </c>
      <c r="G47" s="544">
        <f>$G$49*1.2</f>
        <v>46260</v>
      </c>
      <c r="H47" s="544">
        <f>$H$49*1.2</f>
        <v>49680</v>
      </c>
      <c r="I47" s="544">
        <f>$I$49*1.2</f>
        <v>53100</v>
      </c>
      <c r="J47" s="544">
        <f>$J$49*1.2</f>
        <v>56520</v>
      </c>
      <c r="K47" s="544">
        <f>$K$49*1.2</f>
        <v>59880</v>
      </c>
      <c r="L47" s="544">
        <f>$L$49*1.2</f>
        <v>63300</v>
      </c>
      <c r="M47" s="542">
        <v>0.6</v>
      </c>
      <c r="N47" s="545">
        <f>C47*0.3/12</f>
        <v>750</v>
      </c>
      <c r="O47" s="545">
        <f>(C47+D47)/2*0.3/12</f>
        <v>803.25</v>
      </c>
      <c r="P47" s="545">
        <f>E47*0.3/12</f>
        <v>963</v>
      </c>
      <c r="Q47" s="545">
        <f>(F47+G47)/2*0.3/12</f>
        <v>1113</v>
      </c>
      <c r="R47" s="545">
        <f>H47*0.3/12</f>
        <v>1242</v>
      </c>
    </row>
    <row r="48" spans="1:18" x14ac:dyDescent="0.25">
      <c r="A48" s="445"/>
      <c r="B48" s="18" t="s">
        <v>502</v>
      </c>
      <c r="C48" s="544">
        <f>$C$49*1.1</f>
        <v>27500.000000000004</v>
      </c>
      <c r="D48" s="544">
        <f>$D$49*1.1</f>
        <v>31405.000000000004</v>
      </c>
      <c r="E48" s="544">
        <f>$E$49*1.1</f>
        <v>35310</v>
      </c>
      <c r="F48" s="544">
        <f>$F$49*1.1</f>
        <v>39215</v>
      </c>
      <c r="G48" s="544">
        <f>$G$49*1.1</f>
        <v>42405</v>
      </c>
      <c r="H48" s="544">
        <f>$H$49*1.1</f>
        <v>45540.000000000007</v>
      </c>
      <c r="I48" s="544">
        <f>$I$49*1.1</f>
        <v>48675.000000000007</v>
      </c>
      <c r="J48" s="544">
        <f>$J$49*1.1</f>
        <v>51810.000000000007</v>
      </c>
      <c r="K48" s="544">
        <f>$K$49*1.1</f>
        <v>54890.000000000007</v>
      </c>
      <c r="L48" s="544">
        <f>$L$49*1.1</f>
        <v>58025.000000000007</v>
      </c>
      <c r="M48" s="542">
        <v>0.55000000000000004</v>
      </c>
      <c r="N48" s="545">
        <f t="shared" ref="N48:N53" si="25">C48*0.3/12</f>
        <v>687.5</v>
      </c>
      <c r="O48" s="545">
        <f t="shared" ref="O48:O53" si="26">(C48+D48)/2*0.3/12</f>
        <v>736.3125</v>
      </c>
      <c r="P48" s="545">
        <f t="shared" ref="P48:P53" si="27">E48*0.3/12</f>
        <v>882.75</v>
      </c>
      <c r="Q48" s="545">
        <f t="shared" ref="Q48:Q53" si="28">(F48+G48)/2*0.3/12</f>
        <v>1020.25</v>
      </c>
      <c r="R48" s="545">
        <f t="shared" ref="R48:R53" si="29">H48*0.3/12</f>
        <v>1138.5000000000002</v>
      </c>
    </row>
    <row r="49" spans="1:18" x14ac:dyDescent="0.25">
      <c r="A49" s="445"/>
      <c r="B49" s="546">
        <v>0.5</v>
      </c>
      <c r="C49" s="544">
        <v>25000</v>
      </c>
      <c r="D49" s="544">
        <v>28550</v>
      </c>
      <c r="E49" s="544">
        <v>32100</v>
      </c>
      <c r="F49" s="544">
        <v>35650</v>
      </c>
      <c r="G49" s="544">
        <v>38550</v>
      </c>
      <c r="H49" s="544">
        <v>41400</v>
      </c>
      <c r="I49" s="544">
        <v>44250</v>
      </c>
      <c r="J49" s="544">
        <v>47100</v>
      </c>
      <c r="K49" s="544">
        <v>49900</v>
      </c>
      <c r="L49" s="544">
        <v>52750</v>
      </c>
      <c r="M49" s="542">
        <v>0.5</v>
      </c>
      <c r="N49" s="545">
        <f t="shared" si="25"/>
        <v>625</v>
      </c>
      <c r="O49" s="545">
        <f t="shared" si="26"/>
        <v>669.375</v>
      </c>
      <c r="P49" s="545">
        <f t="shared" si="27"/>
        <v>802.5</v>
      </c>
      <c r="Q49" s="545">
        <f t="shared" si="28"/>
        <v>927.5</v>
      </c>
      <c r="R49" s="545">
        <f t="shared" si="29"/>
        <v>1035</v>
      </c>
    </row>
    <row r="50" spans="1:18" x14ac:dyDescent="0.25">
      <c r="A50" s="445"/>
      <c r="B50" s="18" t="s">
        <v>504</v>
      </c>
      <c r="C50" s="544">
        <f>$C$49*0.9</f>
        <v>22500</v>
      </c>
      <c r="D50" s="544">
        <f>$D$49*0.9</f>
        <v>25695</v>
      </c>
      <c r="E50" s="544">
        <f>$E$49*0.9</f>
        <v>28890</v>
      </c>
      <c r="F50" s="544">
        <f>$F$49*0.9</f>
        <v>32085</v>
      </c>
      <c r="G50" s="544">
        <f>$G$49*0.9</f>
        <v>34695</v>
      </c>
      <c r="H50" s="544">
        <f>$H$49*0.9</f>
        <v>37260</v>
      </c>
      <c r="I50" s="544">
        <f>$I$49*0.9</f>
        <v>39825</v>
      </c>
      <c r="J50" s="544">
        <f>$J$49*0.9</f>
        <v>42390</v>
      </c>
      <c r="K50" s="544">
        <f>$K$49*0.9</f>
        <v>44910</v>
      </c>
      <c r="L50" s="544">
        <f>$L$49*0.9</f>
        <v>47475</v>
      </c>
      <c r="M50" s="542">
        <v>0.45</v>
      </c>
      <c r="N50" s="545">
        <f t="shared" si="25"/>
        <v>562.5</v>
      </c>
      <c r="O50" s="545">
        <f t="shared" si="26"/>
        <v>602.4375</v>
      </c>
      <c r="P50" s="545">
        <f t="shared" si="27"/>
        <v>722.25</v>
      </c>
      <c r="Q50" s="545">
        <f t="shared" si="28"/>
        <v>834.75</v>
      </c>
      <c r="R50" s="545">
        <f t="shared" si="29"/>
        <v>931.5</v>
      </c>
    </row>
    <row r="51" spans="1:18" x14ac:dyDescent="0.25">
      <c r="A51" s="445"/>
      <c r="B51" s="18" t="s">
        <v>505</v>
      </c>
      <c r="C51" s="544">
        <f>$C$49*0.8</f>
        <v>20000</v>
      </c>
      <c r="D51" s="544">
        <f>$D$49*0.8</f>
        <v>22840</v>
      </c>
      <c r="E51" s="544">
        <f>$E$49*0.8</f>
        <v>25680</v>
      </c>
      <c r="F51" s="544">
        <f>$F$49*0.8</f>
        <v>28520</v>
      </c>
      <c r="G51" s="544">
        <f>$G$49*0.8</f>
        <v>30840</v>
      </c>
      <c r="H51" s="544">
        <f>$H$49*0.8</f>
        <v>33120</v>
      </c>
      <c r="I51" s="544">
        <f>$I$49*0.8</f>
        <v>35400</v>
      </c>
      <c r="J51" s="544">
        <f>$J$49*0.8</f>
        <v>37680</v>
      </c>
      <c r="K51" s="544">
        <f>$K$49*0.8</f>
        <v>39920</v>
      </c>
      <c r="L51" s="544">
        <f>$L$49*0.8</f>
        <v>42200</v>
      </c>
      <c r="M51" s="542">
        <v>0.4</v>
      </c>
      <c r="N51" s="545">
        <f t="shared" si="25"/>
        <v>500</v>
      </c>
      <c r="O51" s="545">
        <f t="shared" si="26"/>
        <v>535.5</v>
      </c>
      <c r="P51" s="545">
        <f t="shared" si="27"/>
        <v>642</v>
      </c>
      <c r="Q51" s="545">
        <f t="shared" si="28"/>
        <v>742</v>
      </c>
      <c r="R51" s="545">
        <f t="shared" si="29"/>
        <v>828</v>
      </c>
    </row>
    <row r="52" spans="1:18" x14ac:dyDescent="0.25">
      <c r="A52" s="445"/>
      <c r="B52" s="546">
        <v>0.35</v>
      </c>
      <c r="C52" s="544">
        <f>$C$49*0.7</f>
        <v>17500</v>
      </c>
      <c r="D52" s="544">
        <f>$D$49*0.7</f>
        <v>19985</v>
      </c>
      <c r="E52" s="544">
        <f>$E$49*0.7</f>
        <v>22470</v>
      </c>
      <c r="F52" s="544">
        <f>$F$49*0.7</f>
        <v>24955</v>
      </c>
      <c r="G52" s="544">
        <f>$G$49*0.7</f>
        <v>26985</v>
      </c>
      <c r="H52" s="544">
        <f>$H$49*0.7</f>
        <v>28979.999999999996</v>
      </c>
      <c r="I52" s="544">
        <f>$I$49*0.7</f>
        <v>30974.999999999996</v>
      </c>
      <c r="J52" s="544">
        <f>$J$49*0.7</f>
        <v>32970</v>
      </c>
      <c r="K52" s="544">
        <f>$K$49*0.7</f>
        <v>34930</v>
      </c>
      <c r="L52" s="544">
        <f>$L$49*0.7</f>
        <v>36925</v>
      </c>
      <c r="M52" s="542">
        <v>0.35</v>
      </c>
      <c r="N52" s="545">
        <f t="shared" si="25"/>
        <v>437.5</v>
      </c>
      <c r="O52" s="545">
        <f t="shared" si="26"/>
        <v>468.5625</v>
      </c>
      <c r="P52" s="545">
        <f t="shared" si="27"/>
        <v>561.75</v>
      </c>
      <c r="Q52" s="545">
        <f t="shared" si="28"/>
        <v>649.25</v>
      </c>
      <c r="R52" s="545">
        <f t="shared" si="29"/>
        <v>724.49999999999989</v>
      </c>
    </row>
    <row r="53" spans="1:18" x14ac:dyDescent="0.25">
      <c r="A53" s="445"/>
      <c r="B53" s="18" t="s">
        <v>506</v>
      </c>
      <c r="C53" s="544">
        <f>$C$49*0.6</f>
        <v>15000</v>
      </c>
      <c r="D53" s="544">
        <f>$D$49*0.6</f>
        <v>17130</v>
      </c>
      <c r="E53" s="544">
        <f>$E$49*0.6</f>
        <v>19260</v>
      </c>
      <c r="F53" s="544">
        <f>$F$49*0.6</f>
        <v>21390</v>
      </c>
      <c r="G53" s="544">
        <f>$G$49*0.6</f>
        <v>23130</v>
      </c>
      <c r="H53" s="544">
        <f>$H$49*0.6</f>
        <v>24840</v>
      </c>
      <c r="I53" s="544">
        <f>$I$49*0.6</f>
        <v>26550</v>
      </c>
      <c r="J53" s="544">
        <f>$J$49*0.6</f>
        <v>28260</v>
      </c>
      <c r="K53" s="544">
        <f>$K$49*0.6</f>
        <v>29940</v>
      </c>
      <c r="L53" s="544">
        <f>$L$49*0.6</f>
        <v>31650</v>
      </c>
      <c r="M53" s="542">
        <v>0.3</v>
      </c>
      <c r="N53" s="545">
        <f t="shared" si="25"/>
        <v>375</v>
      </c>
      <c r="O53" s="545">
        <f t="shared" si="26"/>
        <v>401.625</v>
      </c>
      <c r="P53" s="545">
        <f t="shared" si="27"/>
        <v>481.5</v>
      </c>
      <c r="Q53" s="545">
        <f t="shared" si="28"/>
        <v>556.5</v>
      </c>
      <c r="R53" s="545">
        <f t="shared" si="29"/>
        <v>621</v>
      </c>
    </row>
    <row r="54" spans="1:18" ht="13.8" x14ac:dyDescent="0.25">
      <c r="A54" s="538" t="s">
        <v>493</v>
      </c>
      <c r="B54" s="538" t="s">
        <v>493</v>
      </c>
      <c r="C54" s="547" t="s">
        <v>493</v>
      </c>
      <c r="D54" s="547" t="s">
        <v>493</v>
      </c>
      <c r="E54" s="547" t="s">
        <v>493</v>
      </c>
      <c r="F54" s="547" t="s">
        <v>493</v>
      </c>
      <c r="G54" s="547" t="s">
        <v>493</v>
      </c>
      <c r="H54" s="547" t="s">
        <v>493</v>
      </c>
      <c r="I54" s="547"/>
      <c r="J54" s="547"/>
      <c r="K54" s="547"/>
      <c r="L54" s="547"/>
      <c r="M54" s="539" t="s">
        <v>516</v>
      </c>
      <c r="N54" s="548" t="s">
        <v>495</v>
      </c>
      <c r="O54" s="548" t="s">
        <v>496</v>
      </c>
      <c r="P54" s="548" t="s">
        <v>497</v>
      </c>
      <c r="Q54" s="548" t="s">
        <v>498</v>
      </c>
      <c r="R54" s="548" t="s">
        <v>499</v>
      </c>
    </row>
    <row r="55" spans="1:18" x14ac:dyDescent="0.25">
      <c r="A55" s="18" t="s">
        <v>517</v>
      </c>
      <c r="B55" s="18" t="s">
        <v>501</v>
      </c>
      <c r="C55" s="544">
        <f>$C$57*1.2</f>
        <v>30720</v>
      </c>
      <c r="D55" s="544">
        <f>$D$57*1.2</f>
        <v>35100</v>
      </c>
      <c r="E55" s="544">
        <f>$E$57*1.2</f>
        <v>39480</v>
      </c>
      <c r="F55" s="544">
        <f>$F$57*1.2</f>
        <v>43860</v>
      </c>
      <c r="G55" s="544">
        <f>$G$57*1.2</f>
        <v>47400</v>
      </c>
      <c r="H55" s="544">
        <f>$H$57*1.2</f>
        <v>50880</v>
      </c>
      <c r="I55" s="544">
        <f>$I$57*1.2</f>
        <v>54420</v>
      </c>
      <c r="J55" s="544">
        <f>$J$57*1.2</f>
        <v>57900</v>
      </c>
      <c r="K55" s="544">
        <f>$K$57*1.2</f>
        <v>61380</v>
      </c>
      <c r="L55" s="544">
        <f>$L$57*1.2</f>
        <v>64920</v>
      </c>
      <c r="M55" s="542">
        <v>0.6</v>
      </c>
      <c r="N55" s="545">
        <f>C55*0.3/12</f>
        <v>768</v>
      </c>
      <c r="O55" s="545">
        <f>(C55+D55)/2*0.3/12</f>
        <v>822.75</v>
      </c>
      <c r="P55" s="545">
        <f>E55*0.3/12</f>
        <v>987</v>
      </c>
      <c r="Q55" s="545">
        <f>(F55+G55)/2*0.3/12</f>
        <v>1140.75</v>
      </c>
      <c r="R55" s="545">
        <f>H55*0.3/12</f>
        <v>1272</v>
      </c>
    </row>
    <row r="56" spans="1:18" x14ac:dyDescent="0.25">
      <c r="A56" s="445"/>
      <c r="B56" s="18" t="s">
        <v>502</v>
      </c>
      <c r="C56" s="544">
        <f>$C$57*1.1</f>
        <v>28160.000000000004</v>
      </c>
      <c r="D56" s="544">
        <f>$D$57*1.1</f>
        <v>32175.000000000004</v>
      </c>
      <c r="E56" s="544">
        <f>$E$57*1.1</f>
        <v>36190</v>
      </c>
      <c r="F56" s="544">
        <f>$F$57*1.1</f>
        <v>40205</v>
      </c>
      <c r="G56" s="544">
        <f>$G$57*1.1</f>
        <v>43450</v>
      </c>
      <c r="H56" s="544">
        <f>$H$57*1.1</f>
        <v>46640.000000000007</v>
      </c>
      <c r="I56" s="544">
        <f>$I$57*1.1</f>
        <v>49885.000000000007</v>
      </c>
      <c r="J56" s="544">
        <f>$J$57*1.1</f>
        <v>53075.000000000007</v>
      </c>
      <c r="K56" s="544">
        <f>$K$57*1.1</f>
        <v>56265.000000000007</v>
      </c>
      <c r="L56" s="544">
        <f>$L$57*1.1</f>
        <v>59510.000000000007</v>
      </c>
      <c r="M56" s="542">
        <v>0.55000000000000004</v>
      </c>
      <c r="N56" s="545">
        <f t="shared" ref="N56:N61" si="30">C56*0.3/12</f>
        <v>704</v>
      </c>
      <c r="O56" s="545">
        <f t="shared" ref="O56:O61" si="31">(C56+D56)/2*0.3/12</f>
        <v>754.1875</v>
      </c>
      <c r="P56" s="545">
        <f t="shared" ref="P56:P61" si="32">E56*0.3/12</f>
        <v>904.75</v>
      </c>
      <c r="Q56" s="545">
        <f t="shared" ref="Q56:Q61" si="33">(F56+G56)/2*0.3/12</f>
        <v>1045.6875</v>
      </c>
      <c r="R56" s="545">
        <f t="shared" ref="R56:R61" si="34">H56*0.3/12</f>
        <v>1166.0000000000002</v>
      </c>
    </row>
    <row r="57" spans="1:18" x14ac:dyDescent="0.25">
      <c r="A57" s="445"/>
      <c r="B57" s="18" t="s">
        <v>503</v>
      </c>
      <c r="C57" s="544">
        <v>25600</v>
      </c>
      <c r="D57" s="544">
        <v>29250</v>
      </c>
      <c r="E57" s="544">
        <v>32900</v>
      </c>
      <c r="F57" s="544">
        <v>36550</v>
      </c>
      <c r="G57" s="544">
        <v>39500</v>
      </c>
      <c r="H57" s="544">
        <v>42400</v>
      </c>
      <c r="I57" s="544">
        <v>45350</v>
      </c>
      <c r="J57" s="544">
        <v>48250</v>
      </c>
      <c r="K57" s="544">
        <v>51150</v>
      </c>
      <c r="L57" s="544">
        <v>54100</v>
      </c>
      <c r="M57" s="542">
        <v>0.5</v>
      </c>
      <c r="N57" s="545">
        <f t="shared" si="30"/>
        <v>640</v>
      </c>
      <c r="O57" s="545">
        <f t="shared" si="31"/>
        <v>685.625</v>
      </c>
      <c r="P57" s="545">
        <f t="shared" si="32"/>
        <v>822.5</v>
      </c>
      <c r="Q57" s="545">
        <f t="shared" si="33"/>
        <v>950.625</v>
      </c>
      <c r="R57" s="545">
        <f t="shared" si="34"/>
        <v>1060</v>
      </c>
    </row>
    <row r="58" spans="1:18" x14ac:dyDescent="0.25">
      <c r="A58" s="445"/>
      <c r="B58" s="18" t="s">
        <v>504</v>
      </c>
      <c r="C58" s="544">
        <f>$C$57*0.9</f>
        <v>23040</v>
      </c>
      <c r="D58" s="544">
        <f>$D$57*0.9</f>
        <v>26325</v>
      </c>
      <c r="E58" s="544">
        <f>$E$57*0.9</f>
        <v>29610</v>
      </c>
      <c r="F58" s="544">
        <f>$F$57*0.9</f>
        <v>32895</v>
      </c>
      <c r="G58" s="544">
        <f>$G$57*0.9</f>
        <v>35550</v>
      </c>
      <c r="H58" s="544">
        <f>$H$57*0.9</f>
        <v>38160</v>
      </c>
      <c r="I58" s="544">
        <f>$I$57*0.9</f>
        <v>40815</v>
      </c>
      <c r="J58" s="544">
        <f>$J$57*0.9</f>
        <v>43425</v>
      </c>
      <c r="K58" s="544">
        <f>$K$57*0.9</f>
        <v>46035</v>
      </c>
      <c r="L58" s="544">
        <f>$L$57*0.9</f>
        <v>48690</v>
      </c>
      <c r="M58" s="542">
        <v>0.45</v>
      </c>
      <c r="N58" s="545">
        <f t="shared" si="30"/>
        <v>576</v>
      </c>
      <c r="O58" s="545">
        <f t="shared" si="31"/>
        <v>617.0625</v>
      </c>
      <c r="P58" s="545">
        <f t="shared" si="32"/>
        <v>740.25</v>
      </c>
      <c r="Q58" s="545">
        <f t="shared" si="33"/>
        <v>855.5625</v>
      </c>
      <c r="R58" s="545">
        <f t="shared" si="34"/>
        <v>954</v>
      </c>
    </row>
    <row r="59" spans="1:18" x14ac:dyDescent="0.25">
      <c r="A59" s="445"/>
      <c r="B59" s="18" t="s">
        <v>505</v>
      </c>
      <c r="C59" s="544">
        <f>$C$57*0.8</f>
        <v>20480</v>
      </c>
      <c r="D59" s="544">
        <f>$D$57*0.8</f>
        <v>23400</v>
      </c>
      <c r="E59" s="544">
        <f>$E$57*0.8</f>
        <v>26320</v>
      </c>
      <c r="F59" s="544">
        <f>$F$57*0.8</f>
        <v>29240</v>
      </c>
      <c r="G59" s="544">
        <f>$G$57*0.8</f>
        <v>31600</v>
      </c>
      <c r="H59" s="544">
        <f>$H$57*0.8</f>
        <v>33920</v>
      </c>
      <c r="I59" s="544">
        <f>$I$57*0.8</f>
        <v>36280</v>
      </c>
      <c r="J59" s="544">
        <f>$J$57*0.8</f>
        <v>38600</v>
      </c>
      <c r="K59" s="544">
        <f>$K$57*0.8</f>
        <v>40920</v>
      </c>
      <c r="L59" s="544">
        <f>$L$57*0.8</f>
        <v>43280</v>
      </c>
      <c r="M59" s="542">
        <v>0.4</v>
      </c>
      <c r="N59" s="545">
        <f t="shared" si="30"/>
        <v>512</v>
      </c>
      <c r="O59" s="545">
        <f t="shared" si="31"/>
        <v>548.5</v>
      </c>
      <c r="P59" s="545">
        <f t="shared" si="32"/>
        <v>658</v>
      </c>
      <c r="Q59" s="545">
        <f t="shared" si="33"/>
        <v>760.5</v>
      </c>
      <c r="R59" s="545">
        <f t="shared" si="34"/>
        <v>848</v>
      </c>
    </row>
    <row r="60" spans="1:18" x14ac:dyDescent="0.25">
      <c r="A60" s="445"/>
      <c r="B60" s="546">
        <v>0.35</v>
      </c>
      <c r="C60" s="544">
        <f>$C$57*0.7</f>
        <v>17920</v>
      </c>
      <c r="D60" s="544">
        <f>$D$57*0.7</f>
        <v>20475</v>
      </c>
      <c r="E60" s="544">
        <f>$E$57*0.7</f>
        <v>23030</v>
      </c>
      <c r="F60" s="544">
        <f>$F$57*0.7</f>
        <v>25585</v>
      </c>
      <c r="G60" s="544">
        <f>$G$57*0.7</f>
        <v>27650</v>
      </c>
      <c r="H60" s="544">
        <f>$H$57*0.7</f>
        <v>29679.999999999996</v>
      </c>
      <c r="I60" s="544">
        <f>$I$57*0.7</f>
        <v>31744.999999999996</v>
      </c>
      <c r="J60" s="544">
        <f>$J$57*0.7</f>
        <v>33775</v>
      </c>
      <c r="K60" s="544">
        <f>$K$57*0.7</f>
        <v>35805</v>
      </c>
      <c r="L60" s="544">
        <f>$L$57*0.7</f>
        <v>37870</v>
      </c>
      <c r="M60" s="542">
        <v>0.35</v>
      </c>
      <c r="N60" s="545">
        <f t="shared" si="30"/>
        <v>448</v>
      </c>
      <c r="O60" s="545">
        <f t="shared" si="31"/>
        <v>479.9375</v>
      </c>
      <c r="P60" s="545">
        <f t="shared" si="32"/>
        <v>575.75</v>
      </c>
      <c r="Q60" s="545">
        <f t="shared" si="33"/>
        <v>665.4375</v>
      </c>
      <c r="R60" s="545">
        <f t="shared" si="34"/>
        <v>741.99999999999989</v>
      </c>
    </row>
    <row r="61" spans="1:18" x14ac:dyDescent="0.25">
      <c r="A61" s="445"/>
      <c r="B61" s="18" t="s">
        <v>506</v>
      </c>
      <c r="C61" s="544">
        <f>$C$57*0.6</f>
        <v>15360</v>
      </c>
      <c r="D61" s="544">
        <f>$D$57*0.6</f>
        <v>17550</v>
      </c>
      <c r="E61" s="544">
        <f>$E$57*0.6</f>
        <v>19740</v>
      </c>
      <c r="F61" s="544">
        <f>$F$57*0.6</f>
        <v>21930</v>
      </c>
      <c r="G61" s="544">
        <f>$G$57*0.6</f>
        <v>23700</v>
      </c>
      <c r="H61" s="544">
        <f>$H$57*0.6</f>
        <v>25440</v>
      </c>
      <c r="I61" s="544">
        <f>$I$57*0.6</f>
        <v>27210</v>
      </c>
      <c r="J61" s="544">
        <f>$J$57*0.6</f>
        <v>28950</v>
      </c>
      <c r="K61" s="544">
        <f>$K$57*0.6</f>
        <v>30690</v>
      </c>
      <c r="L61" s="544">
        <f>$L$57*0.6</f>
        <v>32460</v>
      </c>
      <c r="M61" s="542">
        <v>0.3</v>
      </c>
      <c r="N61" s="545">
        <f t="shared" si="30"/>
        <v>384</v>
      </c>
      <c r="O61" s="545">
        <f t="shared" si="31"/>
        <v>411.375</v>
      </c>
      <c r="P61" s="545">
        <f t="shared" si="32"/>
        <v>493.5</v>
      </c>
      <c r="Q61" s="545">
        <f t="shared" si="33"/>
        <v>570.375</v>
      </c>
      <c r="R61" s="545">
        <f t="shared" si="34"/>
        <v>636</v>
      </c>
    </row>
    <row r="62" spans="1:18" ht="13.8" x14ac:dyDescent="0.25">
      <c r="A62" s="538" t="s">
        <v>493</v>
      </c>
      <c r="B62" s="538" t="s">
        <v>493</v>
      </c>
      <c r="C62" s="547" t="s">
        <v>493</v>
      </c>
      <c r="D62" s="547" t="s">
        <v>493</v>
      </c>
      <c r="E62" s="547" t="s">
        <v>493</v>
      </c>
      <c r="F62" s="547" t="s">
        <v>493</v>
      </c>
      <c r="G62" s="547" t="s">
        <v>493</v>
      </c>
      <c r="H62" s="547" t="s">
        <v>493</v>
      </c>
      <c r="I62" s="547"/>
      <c r="J62" s="547"/>
      <c r="K62" s="547"/>
      <c r="L62" s="547"/>
      <c r="M62" s="539" t="s">
        <v>518</v>
      </c>
      <c r="N62" s="548" t="s">
        <v>495</v>
      </c>
      <c r="O62" s="548" t="s">
        <v>496</v>
      </c>
      <c r="P62" s="548" t="s">
        <v>497</v>
      </c>
      <c r="Q62" s="548" t="s">
        <v>498</v>
      </c>
      <c r="R62" s="548" t="s">
        <v>499</v>
      </c>
    </row>
    <row r="63" spans="1:18" x14ac:dyDescent="0.25">
      <c r="A63" s="18" t="s">
        <v>519</v>
      </c>
      <c r="B63" s="18" t="s">
        <v>501</v>
      </c>
      <c r="C63" s="544">
        <f>$C$65*1.2</f>
        <v>30540</v>
      </c>
      <c r="D63" s="544">
        <f>$D$65*1.2</f>
        <v>34920</v>
      </c>
      <c r="E63" s="544">
        <f>$E$65*1.2</f>
        <v>39300</v>
      </c>
      <c r="F63" s="544">
        <f>$F$65*1.2</f>
        <v>43620</v>
      </c>
      <c r="G63" s="544">
        <f>$G$65*1.2</f>
        <v>47160</v>
      </c>
      <c r="H63" s="544">
        <f>$H$65*1.2</f>
        <v>50640</v>
      </c>
      <c r="I63" s="544">
        <f>$I$65*1.2</f>
        <v>54120</v>
      </c>
      <c r="J63" s="544">
        <f>$J$65*1.2</f>
        <v>57600</v>
      </c>
      <c r="K63" s="544">
        <f>$K$65*1.2</f>
        <v>61080</v>
      </c>
      <c r="L63" s="544">
        <f>$L$65*1.2</f>
        <v>64560</v>
      </c>
      <c r="M63" s="542">
        <v>0.6</v>
      </c>
      <c r="N63" s="545">
        <f>C63*0.3/12</f>
        <v>763.5</v>
      </c>
      <c r="O63" s="545">
        <f>(C63+D63)/2*0.3/12</f>
        <v>818.25</v>
      </c>
      <c r="P63" s="545">
        <f>E63*0.3/12</f>
        <v>982.5</v>
      </c>
      <c r="Q63" s="545">
        <f>(F63+G63)/2*0.3/12</f>
        <v>1134.75</v>
      </c>
      <c r="R63" s="545">
        <f>H63*0.3/12</f>
        <v>1266</v>
      </c>
    </row>
    <row r="64" spans="1:18" x14ac:dyDescent="0.25">
      <c r="A64" s="445"/>
      <c r="B64" s="18" t="s">
        <v>502</v>
      </c>
      <c r="C64" s="544">
        <f>$C$65*1.1</f>
        <v>27995.000000000004</v>
      </c>
      <c r="D64" s="544">
        <f>$D$65*1.1</f>
        <v>32010.000000000004</v>
      </c>
      <c r="E64" s="544">
        <f>$E$65*1.1</f>
        <v>36025</v>
      </c>
      <c r="F64" s="544">
        <f>$F$65*1.1</f>
        <v>39985</v>
      </c>
      <c r="G64" s="544">
        <f>$G$65*1.1</f>
        <v>43230</v>
      </c>
      <c r="H64" s="544">
        <f>$H$65*1.1</f>
        <v>46420.000000000007</v>
      </c>
      <c r="I64" s="544">
        <f>$I$65*1.1</f>
        <v>49610.000000000007</v>
      </c>
      <c r="J64" s="544">
        <f>$J$65*1.1</f>
        <v>52800.000000000007</v>
      </c>
      <c r="K64" s="544">
        <f>$K$65*1.1</f>
        <v>55990.000000000007</v>
      </c>
      <c r="L64" s="544">
        <f>$L$65*1.1</f>
        <v>59180.000000000007</v>
      </c>
      <c r="M64" s="542">
        <v>0.55000000000000004</v>
      </c>
      <c r="N64" s="545">
        <f t="shared" ref="N64:N69" si="35">C64*0.3/12</f>
        <v>699.875</v>
      </c>
      <c r="O64" s="545">
        <f t="shared" ref="O64:O69" si="36">(C64+D64)/2*0.3/12</f>
        <v>750.0625</v>
      </c>
      <c r="P64" s="545">
        <f t="shared" ref="P64:P69" si="37">E64*0.3/12</f>
        <v>900.625</v>
      </c>
      <c r="Q64" s="545">
        <f t="shared" ref="Q64:Q69" si="38">(F64+G64)/2*0.3/12</f>
        <v>1040.1875</v>
      </c>
      <c r="R64" s="545">
        <f t="shared" ref="R64:R69" si="39">H64*0.3/12</f>
        <v>1160.5000000000002</v>
      </c>
    </row>
    <row r="65" spans="1:18" x14ac:dyDescent="0.25">
      <c r="A65" s="445"/>
      <c r="B65" s="18" t="s">
        <v>503</v>
      </c>
      <c r="C65" s="544">
        <v>25450</v>
      </c>
      <c r="D65" s="544">
        <v>29100</v>
      </c>
      <c r="E65" s="544">
        <v>32750</v>
      </c>
      <c r="F65" s="544">
        <v>36350</v>
      </c>
      <c r="G65" s="544">
        <v>39300</v>
      </c>
      <c r="H65" s="544">
        <v>42200</v>
      </c>
      <c r="I65" s="544">
        <v>45100</v>
      </c>
      <c r="J65" s="544">
        <v>48000</v>
      </c>
      <c r="K65" s="544">
        <v>50900</v>
      </c>
      <c r="L65" s="544">
        <v>53800</v>
      </c>
      <c r="M65" s="542">
        <v>0.5</v>
      </c>
      <c r="N65" s="545">
        <f t="shared" si="35"/>
        <v>636.25</v>
      </c>
      <c r="O65" s="545">
        <f t="shared" si="36"/>
        <v>681.875</v>
      </c>
      <c r="P65" s="545">
        <f t="shared" si="37"/>
        <v>818.75</v>
      </c>
      <c r="Q65" s="545">
        <f t="shared" si="38"/>
        <v>945.625</v>
      </c>
      <c r="R65" s="545">
        <f t="shared" si="39"/>
        <v>1055</v>
      </c>
    </row>
    <row r="66" spans="1:18" x14ac:dyDescent="0.25">
      <c r="A66" s="445"/>
      <c r="B66" s="18" t="s">
        <v>504</v>
      </c>
      <c r="C66" s="544">
        <f>$C$65*0.9</f>
        <v>22905</v>
      </c>
      <c r="D66" s="544">
        <f>$D$65*0.9</f>
        <v>26190</v>
      </c>
      <c r="E66" s="544">
        <f>$E$65*0.9</f>
        <v>29475</v>
      </c>
      <c r="F66" s="544">
        <f>$F$65*0.9</f>
        <v>32715</v>
      </c>
      <c r="G66" s="544">
        <f>$G$65*0.9</f>
        <v>35370</v>
      </c>
      <c r="H66" s="544">
        <f>$H$65*0.9</f>
        <v>37980</v>
      </c>
      <c r="I66" s="544">
        <f>$I$65*0.9</f>
        <v>40590</v>
      </c>
      <c r="J66" s="544">
        <f>$J$65*0.9</f>
        <v>43200</v>
      </c>
      <c r="K66" s="544">
        <f>$K$65*0.9</f>
        <v>45810</v>
      </c>
      <c r="L66" s="544">
        <f>$L$65*0.9</f>
        <v>48420</v>
      </c>
      <c r="M66" s="542">
        <v>0.45</v>
      </c>
      <c r="N66" s="545">
        <f t="shared" si="35"/>
        <v>572.625</v>
      </c>
      <c r="O66" s="545">
        <f t="shared" si="36"/>
        <v>613.6875</v>
      </c>
      <c r="P66" s="545">
        <f t="shared" si="37"/>
        <v>736.875</v>
      </c>
      <c r="Q66" s="545">
        <f t="shared" si="38"/>
        <v>851.0625</v>
      </c>
      <c r="R66" s="545">
        <f t="shared" si="39"/>
        <v>949.5</v>
      </c>
    </row>
    <row r="67" spans="1:18" x14ac:dyDescent="0.25">
      <c r="A67" s="445"/>
      <c r="B67" s="18" t="s">
        <v>505</v>
      </c>
      <c r="C67" s="544">
        <f>$C$65*0.8</f>
        <v>20360</v>
      </c>
      <c r="D67" s="544">
        <f>$D$65*0.8</f>
        <v>23280</v>
      </c>
      <c r="E67" s="544">
        <f>$E$65*0.8</f>
        <v>26200</v>
      </c>
      <c r="F67" s="544">
        <f>$F$65*0.8</f>
        <v>29080</v>
      </c>
      <c r="G67" s="544">
        <f>$G$65*0.8</f>
        <v>31440</v>
      </c>
      <c r="H67" s="544">
        <f>$H$65*0.8</f>
        <v>33760</v>
      </c>
      <c r="I67" s="544">
        <f>$I$65*0.8</f>
        <v>36080</v>
      </c>
      <c r="J67" s="544">
        <f>$J$65*0.8</f>
        <v>38400</v>
      </c>
      <c r="K67" s="544">
        <f>$K$65*0.8</f>
        <v>40720</v>
      </c>
      <c r="L67" s="544">
        <f>$L$65*0.8</f>
        <v>43040</v>
      </c>
      <c r="M67" s="542">
        <v>0.4</v>
      </c>
      <c r="N67" s="545">
        <f t="shared" si="35"/>
        <v>509</v>
      </c>
      <c r="O67" s="545">
        <f t="shared" si="36"/>
        <v>545.5</v>
      </c>
      <c r="P67" s="545">
        <f t="shared" si="37"/>
        <v>655</v>
      </c>
      <c r="Q67" s="545">
        <f t="shared" si="38"/>
        <v>756.5</v>
      </c>
      <c r="R67" s="545">
        <f t="shared" si="39"/>
        <v>844</v>
      </c>
    </row>
    <row r="68" spans="1:18" x14ac:dyDescent="0.25">
      <c r="A68" s="445"/>
      <c r="B68" s="546">
        <v>0.35</v>
      </c>
      <c r="C68" s="544">
        <f>$C$65*0.7</f>
        <v>17815</v>
      </c>
      <c r="D68" s="544">
        <f>$D$65*0.7</f>
        <v>20370</v>
      </c>
      <c r="E68" s="544">
        <f>$E$65*0.7</f>
        <v>22925</v>
      </c>
      <c r="F68" s="544">
        <f>$F$65*0.7</f>
        <v>25445</v>
      </c>
      <c r="G68" s="544">
        <f>$G$65*0.7</f>
        <v>27510</v>
      </c>
      <c r="H68" s="544">
        <f>$H$65*0.7</f>
        <v>29539.999999999996</v>
      </c>
      <c r="I68" s="544">
        <f>$I$65*0.7</f>
        <v>31569.999999999996</v>
      </c>
      <c r="J68" s="544">
        <f>$J$65*0.7</f>
        <v>33600</v>
      </c>
      <c r="K68" s="544">
        <f>$K$65*0.7</f>
        <v>35630</v>
      </c>
      <c r="L68" s="544">
        <f>$L$65*0.7</f>
        <v>37660</v>
      </c>
      <c r="M68" s="542">
        <v>0.35</v>
      </c>
      <c r="N68" s="545">
        <f t="shared" si="35"/>
        <v>445.375</v>
      </c>
      <c r="O68" s="545">
        <f t="shared" si="36"/>
        <v>477.3125</v>
      </c>
      <c r="P68" s="545">
        <f t="shared" si="37"/>
        <v>573.125</v>
      </c>
      <c r="Q68" s="545">
        <f t="shared" si="38"/>
        <v>661.9375</v>
      </c>
      <c r="R68" s="545">
        <f t="shared" si="39"/>
        <v>738.49999999999989</v>
      </c>
    </row>
    <row r="69" spans="1:18" x14ac:dyDescent="0.25">
      <c r="A69" s="445"/>
      <c r="B69" s="18" t="s">
        <v>506</v>
      </c>
      <c r="C69" s="544">
        <f>$C$65*0.6</f>
        <v>15270</v>
      </c>
      <c r="D69" s="544">
        <f>$D$65*0.6</f>
        <v>17460</v>
      </c>
      <c r="E69" s="544">
        <f>$E$65*0.6</f>
        <v>19650</v>
      </c>
      <c r="F69" s="544">
        <f>$F$65*0.6</f>
        <v>21810</v>
      </c>
      <c r="G69" s="544">
        <f>$G$65*0.6</f>
        <v>23580</v>
      </c>
      <c r="H69" s="544">
        <f>$H$65*0.6</f>
        <v>25320</v>
      </c>
      <c r="I69" s="544">
        <f>$I$65*0.6</f>
        <v>27060</v>
      </c>
      <c r="J69" s="544">
        <f>$J$65*0.6</f>
        <v>28800</v>
      </c>
      <c r="K69" s="544">
        <f>$K$65*0.6</f>
        <v>30540</v>
      </c>
      <c r="L69" s="544">
        <f>$L$65*0.6</f>
        <v>32280</v>
      </c>
      <c r="M69" s="542">
        <v>0.3</v>
      </c>
      <c r="N69" s="545">
        <f t="shared" si="35"/>
        <v>381.75</v>
      </c>
      <c r="O69" s="545">
        <f t="shared" si="36"/>
        <v>409.125</v>
      </c>
      <c r="P69" s="545">
        <f t="shared" si="37"/>
        <v>491.25</v>
      </c>
      <c r="Q69" s="545">
        <f t="shared" si="38"/>
        <v>567.375</v>
      </c>
      <c r="R69" s="545">
        <f t="shared" si="39"/>
        <v>633</v>
      </c>
    </row>
    <row r="70" spans="1:18" ht="13.8" x14ac:dyDescent="0.25">
      <c r="A70" s="538" t="s">
        <v>493</v>
      </c>
      <c r="B70" s="538" t="s">
        <v>493</v>
      </c>
      <c r="C70" s="547" t="s">
        <v>493</v>
      </c>
      <c r="D70" s="547" t="s">
        <v>493</v>
      </c>
      <c r="E70" s="547" t="s">
        <v>493</v>
      </c>
      <c r="F70" s="547" t="s">
        <v>493</v>
      </c>
      <c r="G70" s="547" t="s">
        <v>493</v>
      </c>
      <c r="H70" s="547" t="s">
        <v>493</v>
      </c>
      <c r="I70" s="547"/>
      <c r="J70" s="547"/>
      <c r="K70" s="547"/>
      <c r="L70" s="547"/>
      <c r="M70" s="539" t="s">
        <v>520</v>
      </c>
      <c r="N70" s="548" t="s">
        <v>495</v>
      </c>
      <c r="O70" s="548" t="s">
        <v>496</v>
      </c>
      <c r="P70" s="548" t="s">
        <v>497</v>
      </c>
      <c r="Q70" s="548" t="s">
        <v>498</v>
      </c>
      <c r="R70" s="548" t="s">
        <v>499</v>
      </c>
    </row>
    <row r="71" spans="1:18" x14ac:dyDescent="0.25">
      <c r="A71" s="18" t="s">
        <v>521</v>
      </c>
      <c r="B71" s="18" t="s">
        <v>501</v>
      </c>
      <c r="C71" s="544">
        <f>$C$73*1.2</f>
        <v>25860</v>
      </c>
      <c r="D71" s="544">
        <f>$D$73*1.2</f>
        <v>29520</v>
      </c>
      <c r="E71" s="544">
        <f>$E$73*1.2</f>
        <v>33240</v>
      </c>
      <c r="F71" s="544">
        <f>$F$73*1.2</f>
        <v>36900</v>
      </c>
      <c r="G71" s="544">
        <f>$G$73*1.2</f>
        <v>39900</v>
      </c>
      <c r="H71" s="544">
        <f>$H$73*1.2</f>
        <v>42840</v>
      </c>
      <c r="I71" s="544">
        <f>$I$73*1.2</f>
        <v>45780</v>
      </c>
      <c r="J71" s="544">
        <f>$J$73*1.2</f>
        <v>48720</v>
      </c>
      <c r="K71" s="544">
        <f>$K$73*1.2</f>
        <v>51660</v>
      </c>
      <c r="L71" s="544">
        <f>$L$73*1.2</f>
        <v>54600</v>
      </c>
      <c r="M71" s="542">
        <v>0.6</v>
      </c>
      <c r="N71" s="549">
        <f t="shared" ref="N71:N77" si="40">C71*0.3/12</f>
        <v>646.5</v>
      </c>
      <c r="O71" s="549">
        <f t="shared" ref="O71:O77" si="41">(C71+D71)/2*0.3/12</f>
        <v>692.25</v>
      </c>
      <c r="P71" s="549">
        <f t="shared" ref="P71:P77" si="42">E71*0.3/12</f>
        <v>831</v>
      </c>
      <c r="Q71" s="549">
        <f t="shared" ref="Q71:Q77" si="43">(F71+G71)/2*0.3/12</f>
        <v>960</v>
      </c>
      <c r="R71" s="549">
        <f t="shared" ref="R71:R77" si="44">H71*0.3/12</f>
        <v>1071</v>
      </c>
    </row>
    <row r="72" spans="1:18" x14ac:dyDescent="0.25">
      <c r="A72" s="18" t="s">
        <v>522</v>
      </c>
      <c r="B72" s="18" t="s">
        <v>502</v>
      </c>
      <c r="C72" s="544">
        <f>$C$73*1.1</f>
        <v>23705.000000000004</v>
      </c>
      <c r="D72" s="544">
        <f>$D$73*1.1</f>
        <v>27060.000000000004</v>
      </c>
      <c r="E72" s="544">
        <f>$E$73*1.1</f>
        <v>30470.000000000004</v>
      </c>
      <c r="F72" s="544">
        <f>$F$73*1.1</f>
        <v>33825</v>
      </c>
      <c r="G72" s="544">
        <f>$G$73*1.1</f>
        <v>36575</v>
      </c>
      <c r="H72" s="544">
        <f>$H$73*1.1</f>
        <v>39270</v>
      </c>
      <c r="I72" s="544">
        <f>$I$73*1.1</f>
        <v>41965</v>
      </c>
      <c r="J72" s="544">
        <f>$J$73*1.1</f>
        <v>44660</v>
      </c>
      <c r="K72" s="544">
        <f>$K$73*1.1</f>
        <v>47355.000000000007</v>
      </c>
      <c r="L72" s="544">
        <f>$L$73*1.1</f>
        <v>50050.000000000007</v>
      </c>
      <c r="M72" s="542">
        <v>0.55000000000000004</v>
      </c>
      <c r="N72" s="549">
        <f t="shared" si="40"/>
        <v>592.62500000000011</v>
      </c>
      <c r="O72" s="549">
        <f t="shared" si="41"/>
        <v>634.56250000000011</v>
      </c>
      <c r="P72" s="549">
        <f t="shared" si="42"/>
        <v>761.75</v>
      </c>
      <c r="Q72" s="549">
        <f t="shared" si="43"/>
        <v>880</v>
      </c>
      <c r="R72" s="549">
        <f t="shared" si="44"/>
        <v>981.75</v>
      </c>
    </row>
    <row r="73" spans="1:18" x14ac:dyDescent="0.25">
      <c r="A73" s="18"/>
      <c r="B73" s="18" t="s">
        <v>503</v>
      </c>
      <c r="C73" s="544">
        <v>21550</v>
      </c>
      <c r="D73" s="544">
        <v>24600</v>
      </c>
      <c r="E73" s="544">
        <v>27700</v>
      </c>
      <c r="F73" s="544">
        <v>30750</v>
      </c>
      <c r="G73" s="544">
        <v>33250</v>
      </c>
      <c r="H73" s="544">
        <v>35700</v>
      </c>
      <c r="I73" s="544">
        <v>38150</v>
      </c>
      <c r="J73" s="544">
        <v>40600</v>
      </c>
      <c r="K73" s="544">
        <v>43050</v>
      </c>
      <c r="L73" s="544">
        <v>45500</v>
      </c>
      <c r="M73" s="542">
        <v>0.5</v>
      </c>
      <c r="N73" s="549">
        <f t="shared" si="40"/>
        <v>538.75</v>
      </c>
      <c r="O73" s="549">
        <f t="shared" si="41"/>
        <v>576.875</v>
      </c>
      <c r="P73" s="549">
        <f t="shared" si="42"/>
        <v>692.5</v>
      </c>
      <c r="Q73" s="549">
        <f t="shared" si="43"/>
        <v>800</v>
      </c>
      <c r="R73" s="549">
        <f t="shared" si="44"/>
        <v>892.5</v>
      </c>
    </row>
    <row r="74" spans="1:18" x14ac:dyDescent="0.25">
      <c r="A74" s="445"/>
      <c r="B74" s="18" t="s">
        <v>504</v>
      </c>
      <c r="C74" s="544">
        <f>$C$73*0.9</f>
        <v>19395</v>
      </c>
      <c r="D74" s="544">
        <f>$D$73*0.9</f>
        <v>22140</v>
      </c>
      <c r="E74" s="544">
        <f>$E$73*0.9</f>
        <v>24930</v>
      </c>
      <c r="F74" s="544">
        <f>$F$73*0.9</f>
        <v>27675</v>
      </c>
      <c r="G74" s="544">
        <f>$G$73*0.9</f>
        <v>29925</v>
      </c>
      <c r="H74" s="544">
        <f>$H$73*0.9</f>
        <v>32130</v>
      </c>
      <c r="I74" s="544">
        <f>$I$73*0.9</f>
        <v>34335</v>
      </c>
      <c r="J74" s="544">
        <f>$J$73*0.9</f>
        <v>36540</v>
      </c>
      <c r="K74" s="544">
        <f>$K$73*0.9</f>
        <v>38745</v>
      </c>
      <c r="L74" s="544">
        <f>$L$73*0.9</f>
        <v>40950</v>
      </c>
      <c r="M74" s="542">
        <v>0.45</v>
      </c>
      <c r="N74" s="549">
        <f t="shared" si="40"/>
        <v>484.875</v>
      </c>
      <c r="O74" s="549">
        <f t="shared" si="41"/>
        <v>519.1875</v>
      </c>
      <c r="P74" s="549">
        <f t="shared" si="42"/>
        <v>623.25</v>
      </c>
      <c r="Q74" s="549">
        <f t="shared" si="43"/>
        <v>720</v>
      </c>
      <c r="R74" s="549">
        <f t="shared" si="44"/>
        <v>803.25</v>
      </c>
    </row>
    <row r="75" spans="1:18" x14ac:dyDescent="0.25">
      <c r="A75" s="445"/>
      <c r="B75" s="18" t="s">
        <v>505</v>
      </c>
      <c r="C75" s="544">
        <f>$C$73*0.8</f>
        <v>17240</v>
      </c>
      <c r="D75" s="544">
        <f>$D$73*0.8</f>
        <v>19680</v>
      </c>
      <c r="E75" s="544">
        <f>$E$73*0.8</f>
        <v>22160</v>
      </c>
      <c r="F75" s="544">
        <f>$F$73*0.8</f>
        <v>24600</v>
      </c>
      <c r="G75" s="544">
        <f>$G$73*0.8</f>
        <v>26600</v>
      </c>
      <c r="H75" s="544">
        <f>$H$73*0.8</f>
        <v>28560</v>
      </c>
      <c r="I75" s="544">
        <f>$I$73*0.8</f>
        <v>30520</v>
      </c>
      <c r="J75" s="544">
        <f>$J$73*0.8</f>
        <v>32480</v>
      </c>
      <c r="K75" s="544">
        <f>$K$73*0.8</f>
        <v>34440</v>
      </c>
      <c r="L75" s="544">
        <f>$L$73*0.8</f>
        <v>36400</v>
      </c>
      <c r="M75" s="542">
        <v>0.4</v>
      </c>
      <c r="N75" s="549">
        <f t="shared" si="40"/>
        <v>431</v>
      </c>
      <c r="O75" s="549">
        <f t="shared" si="41"/>
        <v>461.5</v>
      </c>
      <c r="P75" s="549">
        <f t="shared" si="42"/>
        <v>554</v>
      </c>
      <c r="Q75" s="549">
        <f t="shared" si="43"/>
        <v>640</v>
      </c>
      <c r="R75" s="549">
        <f t="shared" si="44"/>
        <v>714</v>
      </c>
    </row>
    <row r="76" spans="1:18" x14ac:dyDescent="0.25">
      <c r="A76" s="445"/>
      <c r="B76" s="546">
        <v>0.35</v>
      </c>
      <c r="C76" s="544">
        <f>$C$73*0.7</f>
        <v>15084.999999999998</v>
      </c>
      <c r="D76" s="544">
        <f>$D$73*0.7</f>
        <v>17220</v>
      </c>
      <c r="E76" s="544">
        <f>$E$73*0.7</f>
        <v>19390</v>
      </c>
      <c r="F76" s="544">
        <f>$F$73*0.7</f>
        <v>21525</v>
      </c>
      <c r="G76" s="544">
        <f>$G$73*0.7</f>
        <v>23275</v>
      </c>
      <c r="H76" s="544">
        <f>$H$73*0.7</f>
        <v>24990</v>
      </c>
      <c r="I76" s="544">
        <f>$I$73*0.7</f>
        <v>26705</v>
      </c>
      <c r="J76" s="544">
        <f>$J$73*0.7</f>
        <v>28420</v>
      </c>
      <c r="K76" s="544">
        <f>$K$73*0.7</f>
        <v>30134.999999999996</v>
      </c>
      <c r="L76" s="544">
        <f>$L$73*0.7</f>
        <v>31849.999999999996</v>
      </c>
      <c r="M76" s="542">
        <v>0.35</v>
      </c>
      <c r="N76" s="549">
        <f t="shared" si="40"/>
        <v>377.12499999999994</v>
      </c>
      <c r="O76" s="549">
        <f t="shared" si="41"/>
        <v>403.8125</v>
      </c>
      <c r="P76" s="549">
        <f t="shared" si="42"/>
        <v>484.75</v>
      </c>
      <c r="Q76" s="549">
        <f t="shared" si="43"/>
        <v>560</v>
      </c>
      <c r="R76" s="549">
        <f t="shared" si="44"/>
        <v>624.75</v>
      </c>
    </row>
    <row r="77" spans="1:18" x14ac:dyDescent="0.25">
      <c r="A77" s="445"/>
      <c r="B77" s="18" t="s">
        <v>506</v>
      </c>
      <c r="C77" s="544">
        <f>$C$73*0.6</f>
        <v>12930</v>
      </c>
      <c r="D77" s="544">
        <f>$D$73*0.6</f>
        <v>14760</v>
      </c>
      <c r="E77" s="544">
        <f>$E$73*0.6</f>
        <v>16620</v>
      </c>
      <c r="F77" s="544">
        <f>$F$73*0.6</f>
        <v>18450</v>
      </c>
      <c r="G77" s="544">
        <f>$G$73*0.6</f>
        <v>19950</v>
      </c>
      <c r="H77" s="544">
        <f>$H$73*0.6</f>
        <v>21420</v>
      </c>
      <c r="I77" s="544">
        <f>$I$73*0.6</f>
        <v>22890</v>
      </c>
      <c r="J77" s="544">
        <f>$J$73*0.6</f>
        <v>24360</v>
      </c>
      <c r="K77" s="544">
        <f>$K$73*0.6</f>
        <v>25830</v>
      </c>
      <c r="L77" s="544">
        <f>$L$73*0.6</f>
        <v>27300</v>
      </c>
      <c r="M77" s="542">
        <v>0.3</v>
      </c>
      <c r="N77" s="549">
        <f t="shared" si="40"/>
        <v>323.25</v>
      </c>
      <c r="O77" s="549">
        <f t="shared" si="41"/>
        <v>346.125</v>
      </c>
      <c r="P77" s="549">
        <f t="shared" si="42"/>
        <v>415.5</v>
      </c>
      <c r="Q77" s="549">
        <f t="shared" si="43"/>
        <v>480</v>
      </c>
      <c r="R77" s="549">
        <f t="shared" si="44"/>
        <v>535.5</v>
      </c>
    </row>
    <row r="78" spans="1:18" ht="13.8" x14ac:dyDescent="0.25">
      <c r="A78" s="538" t="s">
        <v>493</v>
      </c>
      <c r="B78" s="538" t="s">
        <v>493</v>
      </c>
      <c r="C78" s="547" t="s">
        <v>493</v>
      </c>
      <c r="D78" s="547" t="s">
        <v>493</v>
      </c>
      <c r="E78" s="547" t="s">
        <v>493</v>
      </c>
      <c r="F78" s="547" t="s">
        <v>493</v>
      </c>
      <c r="G78" s="547" t="s">
        <v>493</v>
      </c>
      <c r="H78" s="547" t="s">
        <v>493</v>
      </c>
      <c r="I78" s="547"/>
      <c r="J78" s="547"/>
      <c r="K78" s="547"/>
      <c r="L78" s="547"/>
      <c r="M78" s="539" t="s">
        <v>523</v>
      </c>
      <c r="N78" s="548" t="s">
        <v>495</v>
      </c>
      <c r="O78" s="548" t="s">
        <v>496</v>
      </c>
      <c r="P78" s="548" t="s">
        <v>497</v>
      </c>
      <c r="Q78" s="548" t="s">
        <v>498</v>
      </c>
      <c r="R78" s="548" t="s">
        <v>499</v>
      </c>
    </row>
    <row r="79" spans="1:18" x14ac:dyDescent="0.25">
      <c r="A79" s="18" t="s">
        <v>524</v>
      </c>
      <c r="B79" s="18" t="s">
        <v>501</v>
      </c>
      <c r="C79" s="544">
        <f>$C$81*1.2</f>
        <v>25860</v>
      </c>
      <c r="D79" s="544">
        <f>$D$81*1.2</f>
        <v>29520</v>
      </c>
      <c r="E79" s="544">
        <f>$E$81*1.2</f>
        <v>33240</v>
      </c>
      <c r="F79" s="544">
        <f>$F$81*1.2</f>
        <v>36900</v>
      </c>
      <c r="G79" s="544">
        <f>$G$81*1.2</f>
        <v>39900</v>
      </c>
      <c r="H79" s="544">
        <f>$H$81*1.2</f>
        <v>42840</v>
      </c>
      <c r="I79" s="544">
        <f>$I$81*1.2</f>
        <v>45780</v>
      </c>
      <c r="J79" s="544">
        <f>$J$81*1.2</f>
        <v>48720</v>
      </c>
      <c r="K79" s="544">
        <f>$K$81*1.2</f>
        <v>51660</v>
      </c>
      <c r="L79" s="544">
        <f>$L$81*1.2</f>
        <v>54600</v>
      </c>
      <c r="M79" s="542">
        <v>0.6</v>
      </c>
      <c r="N79" s="545">
        <f t="shared" ref="N79:N85" si="45">C79*0.3/12</f>
        <v>646.5</v>
      </c>
      <c r="O79" s="545">
        <f t="shared" ref="O79:O85" si="46">(C79+D79)/2*0.3/12</f>
        <v>692.25</v>
      </c>
      <c r="P79" s="545">
        <f t="shared" ref="P79:P85" si="47">E79*0.3/12</f>
        <v>831</v>
      </c>
      <c r="Q79" s="545">
        <f t="shared" ref="Q79:Q85" si="48">(F79+G79)/2*0.3/12</f>
        <v>960</v>
      </c>
      <c r="R79" s="545">
        <f t="shared" ref="R79:R85" si="49">H79*0.3/12</f>
        <v>1071</v>
      </c>
    </row>
    <row r="80" spans="1:18" x14ac:dyDescent="0.25">
      <c r="A80" s="445"/>
      <c r="B80" s="18" t="s">
        <v>502</v>
      </c>
      <c r="C80" s="544">
        <f>$C$81*1.1</f>
        <v>23705.000000000004</v>
      </c>
      <c r="D80" s="544">
        <f>$D$81*1.1</f>
        <v>27060.000000000004</v>
      </c>
      <c r="E80" s="544">
        <f>$E$81*1.1</f>
        <v>30470.000000000004</v>
      </c>
      <c r="F80" s="544">
        <f>$F$81*1.1</f>
        <v>33825</v>
      </c>
      <c r="G80" s="544">
        <f>$G$81*1.1</f>
        <v>36575</v>
      </c>
      <c r="H80" s="544">
        <f>$H$81*1.1</f>
        <v>39270</v>
      </c>
      <c r="I80" s="544">
        <f>$I$81*1.1</f>
        <v>41965</v>
      </c>
      <c r="J80" s="544">
        <f>$J$81*1.1</f>
        <v>44660</v>
      </c>
      <c r="K80" s="544">
        <f>$K$81*1.1</f>
        <v>47355.000000000007</v>
      </c>
      <c r="L80" s="544">
        <f>$L$81*1.1</f>
        <v>50050.000000000007</v>
      </c>
      <c r="M80" s="542">
        <v>0.55000000000000004</v>
      </c>
      <c r="N80" s="545">
        <f t="shared" si="45"/>
        <v>592.62500000000011</v>
      </c>
      <c r="O80" s="545">
        <f t="shared" si="46"/>
        <v>634.56250000000011</v>
      </c>
      <c r="P80" s="545">
        <f t="shared" si="47"/>
        <v>761.75</v>
      </c>
      <c r="Q80" s="545">
        <f t="shared" si="48"/>
        <v>880</v>
      </c>
      <c r="R80" s="545">
        <f t="shared" si="49"/>
        <v>981.75</v>
      </c>
    </row>
    <row r="81" spans="1:18" x14ac:dyDescent="0.25">
      <c r="A81" s="445"/>
      <c r="B81" s="18" t="s">
        <v>503</v>
      </c>
      <c r="C81" s="544">
        <v>21550</v>
      </c>
      <c r="D81" s="544">
        <v>24600</v>
      </c>
      <c r="E81" s="544">
        <v>27700</v>
      </c>
      <c r="F81" s="544">
        <v>30750</v>
      </c>
      <c r="G81" s="544">
        <v>33250</v>
      </c>
      <c r="H81" s="544">
        <v>35700</v>
      </c>
      <c r="I81" s="544">
        <v>38150</v>
      </c>
      <c r="J81" s="544">
        <v>40600</v>
      </c>
      <c r="K81" s="544">
        <v>43050</v>
      </c>
      <c r="L81" s="544">
        <v>45500</v>
      </c>
      <c r="M81" s="542">
        <v>0.5</v>
      </c>
      <c r="N81" s="545">
        <f t="shared" si="45"/>
        <v>538.75</v>
      </c>
      <c r="O81" s="545">
        <f t="shared" si="46"/>
        <v>576.875</v>
      </c>
      <c r="P81" s="545">
        <f t="shared" si="47"/>
        <v>692.5</v>
      </c>
      <c r="Q81" s="545">
        <f t="shared" si="48"/>
        <v>800</v>
      </c>
      <c r="R81" s="545">
        <f t="shared" si="49"/>
        <v>892.5</v>
      </c>
    </row>
    <row r="82" spans="1:18" x14ac:dyDescent="0.25">
      <c r="A82" s="445"/>
      <c r="B82" s="18" t="s">
        <v>504</v>
      </c>
      <c r="C82" s="544">
        <f>$C$81*0.9</f>
        <v>19395</v>
      </c>
      <c r="D82" s="544">
        <f>$D$81*0.9</f>
        <v>22140</v>
      </c>
      <c r="E82" s="544">
        <f>$E$81*0.9</f>
        <v>24930</v>
      </c>
      <c r="F82" s="544">
        <f>$F$81*0.9</f>
        <v>27675</v>
      </c>
      <c r="G82" s="544">
        <f>$G$81*0.9</f>
        <v>29925</v>
      </c>
      <c r="H82" s="544">
        <f>$H$81*0.9</f>
        <v>32130</v>
      </c>
      <c r="I82" s="544">
        <f>$I$81*0.9</f>
        <v>34335</v>
      </c>
      <c r="J82" s="544">
        <f>$J$81*0.9</f>
        <v>36540</v>
      </c>
      <c r="K82" s="544">
        <f>$K$81*0.9</f>
        <v>38745</v>
      </c>
      <c r="L82" s="544">
        <f>$L$81*0.9</f>
        <v>40950</v>
      </c>
      <c r="M82" s="542">
        <v>0.45</v>
      </c>
      <c r="N82" s="545">
        <f t="shared" si="45"/>
        <v>484.875</v>
      </c>
      <c r="O82" s="545">
        <f t="shared" si="46"/>
        <v>519.1875</v>
      </c>
      <c r="P82" s="545">
        <f t="shared" si="47"/>
        <v>623.25</v>
      </c>
      <c r="Q82" s="545">
        <f t="shared" si="48"/>
        <v>720</v>
      </c>
      <c r="R82" s="545">
        <f t="shared" si="49"/>
        <v>803.25</v>
      </c>
    </row>
    <row r="83" spans="1:18" x14ac:dyDescent="0.25">
      <c r="A83" s="445"/>
      <c r="B83" s="18" t="s">
        <v>505</v>
      </c>
      <c r="C83" s="544">
        <f>$C$81*0.8</f>
        <v>17240</v>
      </c>
      <c r="D83" s="544">
        <f>$D$81*0.8</f>
        <v>19680</v>
      </c>
      <c r="E83" s="544">
        <f>$E$81*0.8</f>
        <v>22160</v>
      </c>
      <c r="F83" s="544">
        <f>$F$81*0.8</f>
        <v>24600</v>
      </c>
      <c r="G83" s="544">
        <f>$G$81*0.8</f>
        <v>26600</v>
      </c>
      <c r="H83" s="544">
        <f>$H$81*0.8</f>
        <v>28560</v>
      </c>
      <c r="I83" s="544">
        <f>$I$81*0.8</f>
        <v>30520</v>
      </c>
      <c r="J83" s="544">
        <f>$J$81*0.8</f>
        <v>32480</v>
      </c>
      <c r="K83" s="544">
        <f>$K$81*0.8</f>
        <v>34440</v>
      </c>
      <c r="L83" s="544">
        <f>$L$81*0.8</f>
        <v>36400</v>
      </c>
      <c r="M83" s="542">
        <v>0.4</v>
      </c>
      <c r="N83" s="545">
        <f t="shared" si="45"/>
        <v>431</v>
      </c>
      <c r="O83" s="545">
        <f t="shared" si="46"/>
        <v>461.5</v>
      </c>
      <c r="P83" s="545">
        <f t="shared" si="47"/>
        <v>554</v>
      </c>
      <c r="Q83" s="545">
        <f t="shared" si="48"/>
        <v>640</v>
      </c>
      <c r="R83" s="545">
        <f t="shared" si="49"/>
        <v>714</v>
      </c>
    </row>
    <row r="84" spans="1:18" x14ac:dyDescent="0.25">
      <c r="A84" s="445"/>
      <c r="B84" s="546">
        <v>0.35</v>
      </c>
      <c r="C84" s="544">
        <f>$C$81*0.7</f>
        <v>15084.999999999998</v>
      </c>
      <c r="D84" s="544">
        <f>$D$81*0.7</f>
        <v>17220</v>
      </c>
      <c r="E84" s="544">
        <f>$E$81*0.7</f>
        <v>19390</v>
      </c>
      <c r="F84" s="544">
        <f>$F$81*0.7</f>
        <v>21525</v>
      </c>
      <c r="G84" s="544">
        <f>$G$81*0.7</f>
        <v>23275</v>
      </c>
      <c r="H84" s="544">
        <f>$H$81*0.7</f>
        <v>24990</v>
      </c>
      <c r="I84" s="544">
        <f>$I$81*0.7</f>
        <v>26705</v>
      </c>
      <c r="J84" s="544">
        <f>$J$81*0.7</f>
        <v>28420</v>
      </c>
      <c r="K84" s="544">
        <f>$K$81*0.7</f>
        <v>30134.999999999996</v>
      </c>
      <c r="L84" s="544">
        <f>$L$81*0.7</f>
        <v>31849.999999999996</v>
      </c>
      <c r="M84" s="542">
        <v>0.35</v>
      </c>
      <c r="N84" s="545">
        <f t="shared" si="45"/>
        <v>377.12499999999994</v>
      </c>
      <c r="O84" s="545">
        <f t="shared" si="46"/>
        <v>403.8125</v>
      </c>
      <c r="P84" s="545">
        <f t="shared" si="47"/>
        <v>484.75</v>
      </c>
      <c r="Q84" s="545">
        <f t="shared" si="48"/>
        <v>560</v>
      </c>
      <c r="R84" s="545">
        <f t="shared" si="49"/>
        <v>624.75</v>
      </c>
    </row>
    <row r="85" spans="1:18" x14ac:dyDescent="0.25">
      <c r="A85" s="445"/>
      <c r="B85" s="18" t="s">
        <v>506</v>
      </c>
      <c r="C85" s="544">
        <f>$C$81*0.6</f>
        <v>12930</v>
      </c>
      <c r="D85" s="544">
        <f>$D$81*0.6</f>
        <v>14760</v>
      </c>
      <c r="E85" s="544">
        <f>$E$81*0.6</f>
        <v>16620</v>
      </c>
      <c r="F85" s="544">
        <f>$F$81*0.6</f>
        <v>18450</v>
      </c>
      <c r="G85" s="544">
        <f>$G$81*0.6</f>
        <v>19950</v>
      </c>
      <c r="H85" s="544">
        <f>$H$81*0.6</f>
        <v>21420</v>
      </c>
      <c r="I85" s="544">
        <f>$I$81*0.6</f>
        <v>22890</v>
      </c>
      <c r="J85" s="544">
        <f>$J$81*0.6</f>
        <v>24360</v>
      </c>
      <c r="K85" s="544">
        <f>$K$81*0.6</f>
        <v>25830</v>
      </c>
      <c r="L85" s="544">
        <f>$L$81*0.6</f>
        <v>27300</v>
      </c>
      <c r="M85" s="542">
        <v>0.3</v>
      </c>
      <c r="N85" s="545">
        <f t="shared" si="45"/>
        <v>323.25</v>
      </c>
      <c r="O85" s="545">
        <f t="shared" si="46"/>
        <v>346.125</v>
      </c>
      <c r="P85" s="545">
        <f t="shared" si="47"/>
        <v>415.5</v>
      </c>
      <c r="Q85" s="545">
        <f t="shared" si="48"/>
        <v>480</v>
      </c>
      <c r="R85" s="545">
        <f t="shared" si="49"/>
        <v>535.5</v>
      </c>
    </row>
    <row r="86" spans="1:18" ht="13.8" x14ac:dyDescent="0.25">
      <c r="A86" s="538" t="s">
        <v>493</v>
      </c>
      <c r="B86" s="538" t="s">
        <v>493</v>
      </c>
      <c r="C86" s="547" t="s">
        <v>493</v>
      </c>
      <c r="D86" s="547" t="s">
        <v>493</v>
      </c>
      <c r="E86" s="547" t="s">
        <v>493</v>
      </c>
      <c r="F86" s="547" t="s">
        <v>493</v>
      </c>
      <c r="G86" s="547" t="s">
        <v>493</v>
      </c>
      <c r="H86" s="547" t="s">
        <v>493</v>
      </c>
      <c r="I86" s="547"/>
      <c r="J86" s="547"/>
      <c r="K86" s="547"/>
      <c r="L86" s="547"/>
      <c r="M86" s="539" t="s">
        <v>525</v>
      </c>
      <c r="N86" s="548" t="s">
        <v>495</v>
      </c>
      <c r="O86" s="548" t="s">
        <v>496</v>
      </c>
      <c r="P86" s="548" t="s">
        <v>497</v>
      </c>
      <c r="Q86" s="548" t="s">
        <v>498</v>
      </c>
      <c r="R86" s="548" t="s">
        <v>499</v>
      </c>
    </row>
    <row r="87" spans="1:18" x14ac:dyDescent="0.25">
      <c r="A87" s="18" t="s">
        <v>526</v>
      </c>
      <c r="B87" s="18" t="s">
        <v>501</v>
      </c>
      <c r="C87" s="544">
        <f>$C$89*1.2</f>
        <v>25860</v>
      </c>
      <c r="D87" s="544">
        <f>$D$89*1.2</f>
        <v>29520</v>
      </c>
      <c r="E87" s="544">
        <f>$E$89*1.2</f>
        <v>33240</v>
      </c>
      <c r="F87" s="544">
        <f>$F$89*1.2</f>
        <v>36900</v>
      </c>
      <c r="G87" s="544">
        <f>$G$89*1.2</f>
        <v>39900</v>
      </c>
      <c r="H87" s="544">
        <f>$H$89*1.2</f>
        <v>42840</v>
      </c>
      <c r="I87" s="544">
        <f>$I$89*1.2</f>
        <v>45780</v>
      </c>
      <c r="J87" s="544">
        <f>$J$89*1.2</f>
        <v>48720</v>
      </c>
      <c r="K87" s="544">
        <f>$K$89*1.2</f>
        <v>51660</v>
      </c>
      <c r="L87" s="544">
        <f>$L$89*1.2</f>
        <v>54600</v>
      </c>
      <c r="M87" s="542">
        <v>0.6</v>
      </c>
      <c r="N87" s="545">
        <f t="shared" ref="N87:N93" si="50">C87*0.3/12</f>
        <v>646.5</v>
      </c>
      <c r="O87" s="545">
        <f t="shared" ref="O87:O93" si="51">(C87+D87)/2*0.3/12</f>
        <v>692.25</v>
      </c>
      <c r="P87" s="545">
        <f t="shared" ref="P87:P93" si="52">E87*0.3/12</f>
        <v>831</v>
      </c>
      <c r="Q87" s="545">
        <f t="shared" ref="Q87:Q93" si="53">(F87+G87)/2*0.3/12</f>
        <v>960</v>
      </c>
      <c r="R87" s="545">
        <f t="shared" ref="R87:R93" si="54">H87*0.3/12</f>
        <v>1071</v>
      </c>
    </row>
    <row r="88" spans="1:18" x14ac:dyDescent="0.25">
      <c r="A88" s="445"/>
      <c r="B88" s="18" t="s">
        <v>502</v>
      </c>
      <c r="C88" s="544">
        <f>$C$89*1.1</f>
        <v>23705.000000000004</v>
      </c>
      <c r="D88" s="544">
        <f>$D$89*1.1</f>
        <v>27060.000000000004</v>
      </c>
      <c r="E88" s="544">
        <f>$E$89*1.1</f>
        <v>30470.000000000004</v>
      </c>
      <c r="F88" s="544">
        <f>$F$89*1.1</f>
        <v>33825</v>
      </c>
      <c r="G88" s="544">
        <f>$G$89*1.1</f>
        <v>36575</v>
      </c>
      <c r="H88" s="544">
        <f>$H$89*1.1</f>
        <v>39270</v>
      </c>
      <c r="I88" s="544">
        <f>$I$89*1.1</f>
        <v>41965</v>
      </c>
      <c r="J88" s="544">
        <f>$J$89*1.1</f>
        <v>44660</v>
      </c>
      <c r="K88" s="544">
        <f>$K$89*1.1</f>
        <v>47355.000000000007</v>
      </c>
      <c r="L88" s="544">
        <f>$L$89*1.1</f>
        <v>50050.000000000007</v>
      </c>
      <c r="M88" s="542">
        <v>0.55000000000000004</v>
      </c>
      <c r="N88" s="545">
        <f t="shared" si="50"/>
        <v>592.62500000000011</v>
      </c>
      <c r="O88" s="545">
        <f t="shared" si="51"/>
        <v>634.56250000000011</v>
      </c>
      <c r="P88" s="545">
        <f t="shared" si="52"/>
        <v>761.75</v>
      </c>
      <c r="Q88" s="545">
        <f t="shared" si="53"/>
        <v>880</v>
      </c>
      <c r="R88" s="545">
        <f t="shared" si="54"/>
        <v>981.75</v>
      </c>
    </row>
    <row r="89" spans="1:18" x14ac:dyDescent="0.25">
      <c r="A89" s="445"/>
      <c r="B89" s="18" t="s">
        <v>503</v>
      </c>
      <c r="C89" s="544">
        <v>21550</v>
      </c>
      <c r="D89" s="544">
        <v>24600</v>
      </c>
      <c r="E89" s="544">
        <v>27700</v>
      </c>
      <c r="F89" s="544">
        <v>30750</v>
      </c>
      <c r="G89" s="544">
        <v>33250</v>
      </c>
      <c r="H89" s="544">
        <v>35700</v>
      </c>
      <c r="I89" s="544">
        <v>38150</v>
      </c>
      <c r="J89" s="544">
        <v>40600</v>
      </c>
      <c r="K89" s="544">
        <v>43050</v>
      </c>
      <c r="L89" s="544">
        <v>45500</v>
      </c>
      <c r="M89" s="542">
        <v>0.5</v>
      </c>
      <c r="N89" s="545">
        <f t="shared" si="50"/>
        <v>538.75</v>
      </c>
      <c r="O89" s="545">
        <f t="shared" si="51"/>
        <v>576.875</v>
      </c>
      <c r="P89" s="545">
        <f t="shared" si="52"/>
        <v>692.5</v>
      </c>
      <c r="Q89" s="545">
        <f t="shared" si="53"/>
        <v>800</v>
      </c>
      <c r="R89" s="545">
        <f t="shared" si="54"/>
        <v>892.5</v>
      </c>
    </row>
    <row r="90" spans="1:18" x14ac:dyDescent="0.25">
      <c r="A90" s="445"/>
      <c r="B90" s="18" t="s">
        <v>504</v>
      </c>
      <c r="C90" s="544">
        <f>$C$89*0.9</f>
        <v>19395</v>
      </c>
      <c r="D90" s="544">
        <f>$D$89*0.9</f>
        <v>22140</v>
      </c>
      <c r="E90" s="544">
        <f>$E$89*0.9</f>
        <v>24930</v>
      </c>
      <c r="F90" s="544">
        <f>$F$89*0.9</f>
        <v>27675</v>
      </c>
      <c r="G90" s="544">
        <f>$G$89*0.9</f>
        <v>29925</v>
      </c>
      <c r="H90" s="544">
        <f>$H$89*0.9</f>
        <v>32130</v>
      </c>
      <c r="I90" s="544">
        <f>$I$89*0.9</f>
        <v>34335</v>
      </c>
      <c r="J90" s="544">
        <f>$J$89*0.9</f>
        <v>36540</v>
      </c>
      <c r="K90" s="544">
        <f>$K$89*0.9</f>
        <v>38745</v>
      </c>
      <c r="L90" s="544">
        <f>$L$89*0.9</f>
        <v>40950</v>
      </c>
      <c r="M90" s="542">
        <v>0.45</v>
      </c>
      <c r="N90" s="545">
        <f t="shared" si="50"/>
        <v>484.875</v>
      </c>
      <c r="O90" s="545">
        <f t="shared" si="51"/>
        <v>519.1875</v>
      </c>
      <c r="P90" s="545">
        <f t="shared" si="52"/>
        <v>623.25</v>
      </c>
      <c r="Q90" s="545">
        <f t="shared" si="53"/>
        <v>720</v>
      </c>
      <c r="R90" s="545">
        <f t="shared" si="54"/>
        <v>803.25</v>
      </c>
    </row>
    <row r="91" spans="1:18" x14ac:dyDescent="0.25">
      <c r="A91" s="445"/>
      <c r="B91" s="18" t="s">
        <v>505</v>
      </c>
      <c r="C91" s="544">
        <f>$C$89*0.8</f>
        <v>17240</v>
      </c>
      <c r="D91" s="544">
        <f>$D$89*0.8</f>
        <v>19680</v>
      </c>
      <c r="E91" s="544">
        <f>$E$89*0.8</f>
        <v>22160</v>
      </c>
      <c r="F91" s="544">
        <f>$F$89*0.8</f>
        <v>24600</v>
      </c>
      <c r="G91" s="544">
        <f>$G$89*0.8</f>
        <v>26600</v>
      </c>
      <c r="H91" s="544">
        <f>$H$89*0.8</f>
        <v>28560</v>
      </c>
      <c r="I91" s="544">
        <f>$I$89*0.8</f>
        <v>30520</v>
      </c>
      <c r="J91" s="544">
        <f>$J$89*0.8</f>
        <v>32480</v>
      </c>
      <c r="K91" s="544">
        <f>$K$89*0.8</f>
        <v>34440</v>
      </c>
      <c r="L91" s="544">
        <f>$L$89*0.8</f>
        <v>36400</v>
      </c>
      <c r="M91" s="542">
        <v>0.4</v>
      </c>
      <c r="N91" s="545">
        <f t="shared" si="50"/>
        <v>431</v>
      </c>
      <c r="O91" s="545">
        <f t="shared" si="51"/>
        <v>461.5</v>
      </c>
      <c r="P91" s="545">
        <f t="shared" si="52"/>
        <v>554</v>
      </c>
      <c r="Q91" s="545">
        <f t="shared" si="53"/>
        <v>640</v>
      </c>
      <c r="R91" s="545">
        <f t="shared" si="54"/>
        <v>714</v>
      </c>
    </row>
    <row r="92" spans="1:18" x14ac:dyDescent="0.25">
      <c r="A92" s="445"/>
      <c r="B92" s="546">
        <v>0.35</v>
      </c>
      <c r="C92" s="544">
        <f>$C$89*0.7</f>
        <v>15084.999999999998</v>
      </c>
      <c r="D92" s="544">
        <f>$D$89*0.7</f>
        <v>17220</v>
      </c>
      <c r="E92" s="544">
        <f>$E$89*0.7</f>
        <v>19390</v>
      </c>
      <c r="F92" s="544">
        <f>$F$89*0.7</f>
        <v>21525</v>
      </c>
      <c r="G92" s="544">
        <f>$G$89*0.7</f>
        <v>23275</v>
      </c>
      <c r="H92" s="544">
        <f>$H$89*0.7</f>
        <v>24990</v>
      </c>
      <c r="I92" s="544">
        <f>$I$89*0.7</f>
        <v>26705</v>
      </c>
      <c r="J92" s="544">
        <f>$J$89*0.7</f>
        <v>28420</v>
      </c>
      <c r="K92" s="544">
        <f>$K$89*0.7</f>
        <v>30134.999999999996</v>
      </c>
      <c r="L92" s="544">
        <f>$L$89*0.7</f>
        <v>31849.999999999996</v>
      </c>
      <c r="M92" s="542">
        <v>0.35</v>
      </c>
      <c r="N92" s="545">
        <f t="shared" si="50"/>
        <v>377.12499999999994</v>
      </c>
      <c r="O92" s="545">
        <f t="shared" si="51"/>
        <v>403.8125</v>
      </c>
      <c r="P92" s="545">
        <f t="shared" si="52"/>
        <v>484.75</v>
      </c>
      <c r="Q92" s="545">
        <f t="shared" si="53"/>
        <v>560</v>
      </c>
      <c r="R92" s="545">
        <f t="shared" si="54"/>
        <v>624.75</v>
      </c>
    </row>
    <row r="93" spans="1:18" x14ac:dyDescent="0.25">
      <c r="A93" s="445"/>
      <c r="B93" s="18" t="s">
        <v>506</v>
      </c>
      <c r="C93" s="544">
        <f>$C$89*0.6</f>
        <v>12930</v>
      </c>
      <c r="D93" s="544">
        <f>$D$89*0.6</f>
        <v>14760</v>
      </c>
      <c r="E93" s="544">
        <f>$E$89*0.6</f>
        <v>16620</v>
      </c>
      <c r="F93" s="544">
        <f>$F$89*0.6</f>
        <v>18450</v>
      </c>
      <c r="G93" s="544">
        <f>$G$89*0.6</f>
        <v>19950</v>
      </c>
      <c r="H93" s="544">
        <f>$H$89*0.6</f>
        <v>21420</v>
      </c>
      <c r="I93" s="544">
        <f>$I$89*0.6</f>
        <v>22890</v>
      </c>
      <c r="J93" s="544">
        <f>$J$89*0.6</f>
        <v>24360</v>
      </c>
      <c r="K93" s="544">
        <f>$K$89*0.6</f>
        <v>25830</v>
      </c>
      <c r="L93" s="544">
        <f>$L$89*0.6</f>
        <v>27300</v>
      </c>
      <c r="M93" s="542">
        <v>0.3</v>
      </c>
      <c r="N93" s="545">
        <f t="shared" si="50"/>
        <v>323.25</v>
      </c>
      <c r="O93" s="545">
        <f t="shared" si="51"/>
        <v>346.125</v>
      </c>
      <c r="P93" s="545">
        <f t="shared" si="52"/>
        <v>415.5</v>
      </c>
      <c r="Q93" s="545">
        <f t="shared" si="53"/>
        <v>480</v>
      </c>
      <c r="R93" s="545">
        <f t="shared" si="54"/>
        <v>535.5</v>
      </c>
    </row>
    <row r="94" spans="1:18" ht="13.8" x14ac:dyDescent="0.25">
      <c r="A94" s="538" t="s">
        <v>493</v>
      </c>
      <c r="B94" s="538" t="s">
        <v>493</v>
      </c>
      <c r="C94" s="547" t="s">
        <v>493</v>
      </c>
      <c r="D94" s="547" t="s">
        <v>493</v>
      </c>
      <c r="E94" s="547" t="s">
        <v>493</v>
      </c>
      <c r="F94" s="547" t="s">
        <v>493</v>
      </c>
      <c r="G94" s="547" t="s">
        <v>493</v>
      </c>
      <c r="H94" s="547" t="s">
        <v>493</v>
      </c>
      <c r="I94" s="547"/>
      <c r="J94" s="547"/>
      <c r="K94" s="547"/>
      <c r="L94" s="547"/>
      <c r="M94" s="539" t="s">
        <v>527</v>
      </c>
      <c r="N94" s="548" t="s">
        <v>495</v>
      </c>
      <c r="O94" s="548" t="s">
        <v>496</v>
      </c>
      <c r="P94" s="548" t="s">
        <v>497</v>
      </c>
      <c r="Q94" s="548" t="s">
        <v>498</v>
      </c>
      <c r="R94" s="548" t="s">
        <v>499</v>
      </c>
    </row>
    <row r="95" spans="1:18" x14ac:dyDescent="0.25">
      <c r="A95" s="18" t="s">
        <v>528</v>
      </c>
      <c r="B95" s="18" t="s">
        <v>501</v>
      </c>
      <c r="C95" s="544">
        <f>$C$97*1.2</f>
        <v>25860</v>
      </c>
      <c r="D95" s="544">
        <f>$D$97*1.2</f>
        <v>29520</v>
      </c>
      <c r="E95" s="544">
        <f>$E$97*1.2</f>
        <v>33240</v>
      </c>
      <c r="F95" s="544">
        <f>$F$97*1.2</f>
        <v>36900</v>
      </c>
      <c r="G95" s="544">
        <f>$G$97*1.2</f>
        <v>39900</v>
      </c>
      <c r="H95" s="544">
        <f>$H$97*1.2</f>
        <v>42840</v>
      </c>
      <c r="I95" s="544">
        <f>$I$97*1.2</f>
        <v>45780</v>
      </c>
      <c r="J95" s="544">
        <f>$J$97*1.2</f>
        <v>48720</v>
      </c>
      <c r="K95" s="544">
        <f>$K$97*1.2</f>
        <v>51660</v>
      </c>
      <c r="L95" s="544">
        <f>$L$97*1.2</f>
        <v>54600</v>
      </c>
      <c r="M95" s="542">
        <v>0.6</v>
      </c>
      <c r="N95" s="545">
        <f t="shared" ref="N95:N101" si="55">C95*0.3/12</f>
        <v>646.5</v>
      </c>
      <c r="O95" s="545">
        <f t="shared" ref="O95:O101" si="56">(C95+D95)/2*0.3/12</f>
        <v>692.25</v>
      </c>
      <c r="P95" s="545">
        <f t="shared" ref="P95:P101" si="57">E95*0.3/12</f>
        <v>831</v>
      </c>
      <c r="Q95" s="545">
        <f t="shared" ref="Q95:Q101" si="58">(F95+G95)/2*0.3/12</f>
        <v>960</v>
      </c>
      <c r="R95" s="545">
        <f t="shared" ref="R95:R101" si="59">H95*0.3/12</f>
        <v>1071</v>
      </c>
    </row>
    <row r="96" spans="1:18" x14ac:dyDescent="0.25">
      <c r="A96" s="445"/>
      <c r="B96" s="18" t="s">
        <v>502</v>
      </c>
      <c r="C96" s="544">
        <f>$C$97*1.1</f>
        <v>23705.000000000004</v>
      </c>
      <c r="D96" s="544">
        <f>$D$97*1.1</f>
        <v>27060.000000000004</v>
      </c>
      <c r="E96" s="544">
        <f>$E$97*1.1</f>
        <v>30470.000000000004</v>
      </c>
      <c r="F96" s="544">
        <f>$F$97*1.1</f>
        <v>33825</v>
      </c>
      <c r="G96" s="544">
        <f>$G$97*1.1</f>
        <v>36575</v>
      </c>
      <c r="H96" s="544">
        <f>$H$97*1.1</f>
        <v>39270</v>
      </c>
      <c r="I96" s="544">
        <f>$I$97*1.1</f>
        <v>41965</v>
      </c>
      <c r="J96" s="544">
        <f>$J$97*1.1</f>
        <v>44660</v>
      </c>
      <c r="K96" s="544">
        <f>$K$97*1.1</f>
        <v>47355.000000000007</v>
      </c>
      <c r="L96" s="544">
        <f>$L$97*1.1</f>
        <v>50050.000000000007</v>
      </c>
      <c r="M96" s="542">
        <v>0.55000000000000004</v>
      </c>
      <c r="N96" s="545">
        <f t="shared" si="55"/>
        <v>592.62500000000011</v>
      </c>
      <c r="O96" s="545">
        <f t="shared" si="56"/>
        <v>634.56250000000011</v>
      </c>
      <c r="P96" s="545">
        <f t="shared" si="57"/>
        <v>761.75</v>
      </c>
      <c r="Q96" s="545">
        <f t="shared" si="58"/>
        <v>880</v>
      </c>
      <c r="R96" s="545">
        <f t="shared" si="59"/>
        <v>981.75</v>
      </c>
    </row>
    <row r="97" spans="1:18" x14ac:dyDescent="0.25">
      <c r="A97" s="445"/>
      <c r="B97" s="18" t="s">
        <v>503</v>
      </c>
      <c r="C97" s="544">
        <v>21550</v>
      </c>
      <c r="D97" s="544">
        <v>24600</v>
      </c>
      <c r="E97" s="544">
        <v>27700</v>
      </c>
      <c r="F97" s="544">
        <v>30750</v>
      </c>
      <c r="G97" s="544">
        <v>33250</v>
      </c>
      <c r="H97" s="544">
        <v>35700</v>
      </c>
      <c r="I97" s="544">
        <v>38150</v>
      </c>
      <c r="J97" s="544">
        <v>40600</v>
      </c>
      <c r="K97" s="544">
        <v>43050</v>
      </c>
      <c r="L97" s="544">
        <v>45500</v>
      </c>
      <c r="M97" s="542">
        <v>0.5</v>
      </c>
      <c r="N97" s="545">
        <f t="shared" si="55"/>
        <v>538.75</v>
      </c>
      <c r="O97" s="545">
        <f t="shared" si="56"/>
        <v>576.875</v>
      </c>
      <c r="P97" s="545">
        <f t="shared" si="57"/>
        <v>692.5</v>
      </c>
      <c r="Q97" s="545">
        <f t="shared" si="58"/>
        <v>800</v>
      </c>
      <c r="R97" s="545">
        <f t="shared" si="59"/>
        <v>892.5</v>
      </c>
    </row>
    <row r="98" spans="1:18" x14ac:dyDescent="0.25">
      <c r="A98" s="445"/>
      <c r="B98" s="18" t="s">
        <v>504</v>
      </c>
      <c r="C98" s="544">
        <f>$C$97*0.9</f>
        <v>19395</v>
      </c>
      <c r="D98" s="544">
        <f>$D$97*0.9</f>
        <v>22140</v>
      </c>
      <c r="E98" s="544">
        <f>$E$97*0.9</f>
        <v>24930</v>
      </c>
      <c r="F98" s="544">
        <f>$F$97*0.9</f>
        <v>27675</v>
      </c>
      <c r="G98" s="544">
        <f>$G$97*0.9</f>
        <v>29925</v>
      </c>
      <c r="H98" s="544">
        <f>$H$97*0.9</f>
        <v>32130</v>
      </c>
      <c r="I98" s="544">
        <f>$I$97*0.9</f>
        <v>34335</v>
      </c>
      <c r="J98" s="544">
        <f>$J$97*0.9</f>
        <v>36540</v>
      </c>
      <c r="K98" s="544">
        <f>$K$97*0.9</f>
        <v>38745</v>
      </c>
      <c r="L98" s="544">
        <f>$L$97*0.9</f>
        <v>40950</v>
      </c>
      <c r="M98" s="542">
        <v>0.45</v>
      </c>
      <c r="N98" s="545">
        <f t="shared" si="55"/>
        <v>484.875</v>
      </c>
      <c r="O98" s="545">
        <f t="shared" si="56"/>
        <v>519.1875</v>
      </c>
      <c r="P98" s="545">
        <f t="shared" si="57"/>
        <v>623.25</v>
      </c>
      <c r="Q98" s="545">
        <f t="shared" si="58"/>
        <v>720</v>
      </c>
      <c r="R98" s="545">
        <f t="shared" si="59"/>
        <v>803.25</v>
      </c>
    </row>
    <row r="99" spans="1:18" x14ac:dyDescent="0.25">
      <c r="A99" s="445"/>
      <c r="B99" s="18" t="s">
        <v>505</v>
      </c>
      <c r="C99" s="544">
        <f>$C$97*0.8</f>
        <v>17240</v>
      </c>
      <c r="D99" s="544">
        <f>$D$97*0.8</f>
        <v>19680</v>
      </c>
      <c r="E99" s="544">
        <f>$E$97*0.8</f>
        <v>22160</v>
      </c>
      <c r="F99" s="544">
        <f>$F$97*0.8</f>
        <v>24600</v>
      </c>
      <c r="G99" s="544">
        <f>$G$97*0.8</f>
        <v>26600</v>
      </c>
      <c r="H99" s="544">
        <f>$H$97*0.8</f>
        <v>28560</v>
      </c>
      <c r="I99" s="544">
        <f>$I$97*0.8</f>
        <v>30520</v>
      </c>
      <c r="J99" s="544">
        <f>$J$97*0.8</f>
        <v>32480</v>
      </c>
      <c r="K99" s="544">
        <f>$K$97*0.8</f>
        <v>34440</v>
      </c>
      <c r="L99" s="544">
        <f>$L$97*0.8</f>
        <v>36400</v>
      </c>
      <c r="M99" s="542">
        <v>0.4</v>
      </c>
      <c r="N99" s="545">
        <f t="shared" si="55"/>
        <v>431</v>
      </c>
      <c r="O99" s="545">
        <f t="shared" si="56"/>
        <v>461.5</v>
      </c>
      <c r="P99" s="545">
        <f t="shared" si="57"/>
        <v>554</v>
      </c>
      <c r="Q99" s="545">
        <f t="shared" si="58"/>
        <v>640</v>
      </c>
      <c r="R99" s="545">
        <f t="shared" si="59"/>
        <v>714</v>
      </c>
    </row>
    <row r="100" spans="1:18" x14ac:dyDescent="0.25">
      <c r="A100" s="445"/>
      <c r="B100" s="546">
        <v>0.35</v>
      </c>
      <c r="C100" s="544">
        <f>$C$97*0.7</f>
        <v>15084.999999999998</v>
      </c>
      <c r="D100" s="544">
        <f>$D$97*0.7</f>
        <v>17220</v>
      </c>
      <c r="E100" s="544">
        <f>$E$97*0.7</f>
        <v>19390</v>
      </c>
      <c r="F100" s="544">
        <f>$F$97*0.7</f>
        <v>21525</v>
      </c>
      <c r="G100" s="544">
        <f>$G$97*0.7</f>
        <v>23275</v>
      </c>
      <c r="H100" s="544">
        <f>$H$97*0.7</f>
        <v>24990</v>
      </c>
      <c r="I100" s="544">
        <f>$I$97*0.7</f>
        <v>26705</v>
      </c>
      <c r="J100" s="544">
        <f>$J$97*0.7</f>
        <v>28420</v>
      </c>
      <c r="K100" s="544">
        <f>$K$97*0.7</f>
        <v>30134.999999999996</v>
      </c>
      <c r="L100" s="544">
        <f>$L$97*0.7</f>
        <v>31849.999999999996</v>
      </c>
      <c r="M100" s="542">
        <v>0.35</v>
      </c>
      <c r="N100" s="545">
        <f t="shared" si="55"/>
        <v>377.12499999999994</v>
      </c>
      <c r="O100" s="545">
        <f t="shared" si="56"/>
        <v>403.8125</v>
      </c>
      <c r="P100" s="545">
        <f t="shared" si="57"/>
        <v>484.75</v>
      </c>
      <c r="Q100" s="545">
        <f t="shared" si="58"/>
        <v>560</v>
      </c>
      <c r="R100" s="545">
        <f t="shared" si="59"/>
        <v>624.75</v>
      </c>
    </row>
    <row r="101" spans="1:18" x14ac:dyDescent="0.25">
      <c r="A101" s="445"/>
      <c r="B101" s="18" t="s">
        <v>506</v>
      </c>
      <c r="C101" s="544">
        <f>$C$97*0.6</f>
        <v>12930</v>
      </c>
      <c r="D101" s="544">
        <f>$D$97*0.6</f>
        <v>14760</v>
      </c>
      <c r="E101" s="544">
        <f>$E$97*0.6</f>
        <v>16620</v>
      </c>
      <c r="F101" s="544">
        <f>$F$97*0.6</f>
        <v>18450</v>
      </c>
      <c r="G101" s="544">
        <f>$G$97*0.6</f>
        <v>19950</v>
      </c>
      <c r="H101" s="544">
        <f>$H$97*0.6</f>
        <v>21420</v>
      </c>
      <c r="I101" s="544">
        <f>$I$97*0.6</f>
        <v>22890</v>
      </c>
      <c r="J101" s="544">
        <f>$J$97*0.6</f>
        <v>24360</v>
      </c>
      <c r="K101" s="544">
        <f>$K$97*0.6</f>
        <v>25830</v>
      </c>
      <c r="L101" s="544">
        <f>$L$97*0.6</f>
        <v>27300</v>
      </c>
      <c r="M101" s="542">
        <v>0.3</v>
      </c>
      <c r="N101" s="545">
        <f t="shared" si="55"/>
        <v>323.25</v>
      </c>
      <c r="O101" s="545">
        <f t="shared" si="56"/>
        <v>346.125</v>
      </c>
      <c r="P101" s="545">
        <f t="shared" si="57"/>
        <v>415.5</v>
      </c>
      <c r="Q101" s="545">
        <f t="shared" si="58"/>
        <v>480</v>
      </c>
      <c r="R101" s="545">
        <f t="shared" si="59"/>
        <v>535.5</v>
      </c>
    </row>
    <row r="102" spans="1:18" ht="13.8" x14ac:dyDescent="0.25">
      <c r="A102" s="538" t="s">
        <v>493</v>
      </c>
      <c r="B102" s="538" t="s">
        <v>493</v>
      </c>
      <c r="C102" s="547" t="s">
        <v>493</v>
      </c>
      <c r="D102" s="547" t="s">
        <v>493</v>
      </c>
      <c r="E102" s="547" t="s">
        <v>493</v>
      </c>
      <c r="F102" s="547" t="s">
        <v>493</v>
      </c>
      <c r="G102" s="547" t="s">
        <v>493</v>
      </c>
      <c r="H102" s="547" t="s">
        <v>493</v>
      </c>
      <c r="I102" s="547"/>
      <c r="J102" s="547"/>
      <c r="K102" s="547"/>
      <c r="L102" s="547"/>
      <c r="M102" s="539" t="s">
        <v>529</v>
      </c>
      <c r="N102" s="548" t="s">
        <v>495</v>
      </c>
      <c r="O102" s="548" t="s">
        <v>496</v>
      </c>
      <c r="P102" s="548" t="s">
        <v>497</v>
      </c>
      <c r="Q102" s="548" t="s">
        <v>498</v>
      </c>
      <c r="R102" s="548" t="s">
        <v>499</v>
      </c>
    </row>
    <row r="103" spans="1:18" x14ac:dyDescent="0.25">
      <c r="A103" s="18" t="s">
        <v>530</v>
      </c>
      <c r="B103" s="18" t="s">
        <v>501</v>
      </c>
      <c r="C103" s="544">
        <f>$C$97*1.2</f>
        <v>25860</v>
      </c>
      <c r="D103" s="544">
        <f>$D$97*1.2</f>
        <v>29520</v>
      </c>
      <c r="E103" s="544">
        <f>$E$97*1.2</f>
        <v>33240</v>
      </c>
      <c r="F103" s="544">
        <f>$F$97*1.2</f>
        <v>36900</v>
      </c>
      <c r="G103" s="544">
        <f>$G$97*1.2</f>
        <v>39900</v>
      </c>
      <c r="H103" s="544">
        <f>$H$97*1.2</f>
        <v>42840</v>
      </c>
      <c r="I103" s="544">
        <f>$I$97*1.2</f>
        <v>45780</v>
      </c>
      <c r="J103" s="544">
        <f>$J$97*1.2</f>
        <v>48720</v>
      </c>
      <c r="K103" s="544">
        <f>$K$97*1.2</f>
        <v>51660</v>
      </c>
      <c r="L103" s="544">
        <f>$L$97*1.2</f>
        <v>54600</v>
      </c>
      <c r="M103" s="542">
        <v>0.6</v>
      </c>
      <c r="N103" s="545">
        <f t="shared" ref="N103:N109" si="60">C103*0.3/12</f>
        <v>646.5</v>
      </c>
      <c r="O103" s="545">
        <f t="shared" ref="O103:O109" si="61">(C103+D103)/2*0.3/12</f>
        <v>692.25</v>
      </c>
      <c r="P103" s="545">
        <f t="shared" ref="P103:P109" si="62">E103*0.3/12</f>
        <v>831</v>
      </c>
      <c r="Q103" s="545">
        <f t="shared" ref="Q103:Q109" si="63">(F103+G103)/2*0.3/12</f>
        <v>960</v>
      </c>
      <c r="R103" s="545">
        <f t="shared" ref="R103:R109" si="64">H103*0.3/12</f>
        <v>1071</v>
      </c>
    </row>
    <row r="104" spans="1:18" x14ac:dyDescent="0.25">
      <c r="A104" s="445"/>
      <c r="B104" s="18" t="s">
        <v>502</v>
      </c>
      <c r="C104" s="544">
        <f>$C$97*1.1</f>
        <v>23705.000000000004</v>
      </c>
      <c r="D104" s="544">
        <f>$D$97*1.1</f>
        <v>27060.000000000004</v>
      </c>
      <c r="E104" s="544">
        <f>$E$97*1.1</f>
        <v>30470.000000000004</v>
      </c>
      <c r="F104" s="544">
        <f>$F$97*1.1</f>
        <v>33825</v>
      </c>
      <c r="G104" s="544">
        <f>$G$97*1.1</f>
        <v>36575</v>
      </c>
      <c r="H104" s="544">
        <f>$H$97*1.1</f>
        <v>39270</v>
      </c>
      <c r="I104" s="544">
        <f>$I$97*1.1</f>
        <v>41965</v>
      </c>
      <c r="J104" s="544">
        <f>$J$97*1.1</f>
        <v>44660</v>
      </c>
      <c r="K104" s="544">
        <f>$K$97*1.1</f>
        <v>47355.000000000007</v>
      </c>
      <c r="L104" s="544">
        <f>$L$97*1.1</f>
        <v>50050.000000000007</v>
      </c>
      <c r="M104" s="542">
        <v>0.55000000000000004</v>
      </c>
      <c r="N104" s="545">
        <f t="shared" si="60"/>
        <v>592.62500000000011</v>
      </c>
      <c r="O104" s="545">
        <f t="shared" si="61"/>
        <v>634.56250000000011</v>
      </c>
      <c r="P104" s="545">
        <f t="shared" si="62"/>
        <v>761.75</v>
      </c>
      <c r="Q104" s="545">
        <f t="shared" si="63"/>
        <v>880</v>
      </c>
      <c r="R104" s="545">
        <f t="shared" si="64"/>
        <v>981.75</v>
      </c>
    </row>
    <row r="105" spans="1:18" x14ac:dyDescent="0.25">
      <c r="A105" s="445"/>
      <c r="B105" s="18" t="s">
        <v>503</v>
      </c>
      <c r="C105" s="544">
        <v>21550</v>
      </c>
      <c r="D105" s="544">
        <v>24600</v>
      </c>
      <c r="E105" s="544">
        <v>27700</v>
      </c>
      <c r="F105" s="544">
        <v>30750</v>
      </c>
      <c r="G105" s="544">
        <v>33250</v>
      </c>
      <c r="H105" s="544">
        <v>35700</v>
      </c>
      <c r="I105" s="544">
        <v>38150</v>
      </c>
      <c r="J105" s="544">
        <v>40600</v>
      </c>
      <c r="K105" s="544">
        <v>43050</v>
      </c>
      <c r="L105" s="544">
        <v>45500</v>
      </c>
      <c r="M105" s="542">
        <v>0.5</v>
      </c>
      <c r="N105" s="545">
        <f t="shared" si="60"/>
        <v>538.75</v>
      </c>
      <c r="O105" s="545">
        <f t="shared" si="61"/>
        <v>576.875</v>
      </c>
      <c r="P105" s="545">
        <f t="shared" si="62"/>
        <v>692.5</v>
      </c>
      <c r="Q105" s="545">
        <f t="shared" si="63"/>
        <v>800</v>
      </c>
      <c r="R105" s="545">
        <f t="shared" si="64"/>
        <v>892.5</v>
      </c>
    </row>
    <row r="106" spans="1:18" x14ac:dyDescent="0.25">
      <c r="A106" s="445"/>
      <c r="B106" s="18" t="s">
        <v>504</v>
      </c>
      <c r="C106" s="544">
        <f>$C$97*0.9</f>
        <v>19395</v>
      </c>
      <c r="D106" s="544">
        <f>$D$97*0.9</f>
        <v>22140</v>
      </c>
      <c r="E106" s="544">
        <f>$E$97*0.9</f>
        <v>24930</v>
      </c>
      <c r="F106" s="544">
        <f>$F$97*0.9</f>
        <v>27675</v>
      </c>
      <c r="G106" s="544">
        <f>$G$97*0.9</f>
        <v>29925</v>
      </c>
      <c r="H106" s="544">
        <f>$H$97*0.9</f>
        <v>32130</v>
      </c>
      <c r="I106" s="544">
        <f>$I$97*0.9</f>
        <v>34335</v>
      </c>
      <c r="J106" s="544">
        <f>$J$97*0.9</f>
        <v>36540</v>
      </c>
      <c r="K106" s="544">
        <f>$K$97*0.9</f>
        <v>38745</v>
      </c>
      <c r="L106" s="544">
        <f>$L$97*0.9</f>
        <v>40950</v>
      </c>
      <c r="M106" s="542">
        <v>0.45</v>
      </c>
      <c r="N106" s="545">
        <f t="shared" si="60"/>
        <v>484.875</v>
      </c>
      <c r="O106" s="545">
        <f t="shared" si="61"/>
        <v>519.1875</v>
      </c>
      <c r="P106" s="545">
        <f t="shared" si="62"/>
        <v>623.25</v>
      </c>
      <c r="Q106" s="545">
        <f t="shared" si="63"/>
        <v>720</v>
      </c>
      <c r="R106" s="545">
        <f t="shared" si="64"/>
        <v>803.25</v>
      </c>
    </row>
    <row r="107" spans="1:18" x14ac:dyDescent="0.25">
      <c r="A107" s="445"/>
      <c r="B107" s="18" t="s">
        <v>505</v>
      </c>
      <c r="C107" s="544">
        <f>$C$97*0.8</f>
        <v>17240</v>
      </c>
      <c r="D107" s="544">
        <f>$D$97*0.8</f>
        <v>19680</v>
      </c>
      <c r="E107" s="544">
        <f>$E$97*0.8</f>
        <v>22160</v>
      </c>
      <c r="F107" s="544">
        <f>$F$97*0.8</f>
        <v>24600</v>
      </c>
      <c r="G107" s="544">
        <f>$G$97*0.8</f>
        <v>26600</v>
      </c>
      <c r="H107" s="544">
        <f>$H$97*0.8</f>
        <v>28560</v>
      </c>
      <c r="I107" s="544">
        <f>$I$97*0.8</f>
        <v>30520</v>
      </c>
      <c r="J107" s="544">
        <f>$J$97*0.8</f>
        <v>32480</v>
      </c>
      <c r="K107" s="544">
        <f>$K$97*0.8</f>
        <v>34440</v>
      </c>
      <c r="L107" s="544">
        <f>$L$97*0.8</f>
        <v>36400</v>
      </c>
      <c r="M107" s="542">
        <v>0.4</v>
      </c>
      <c r="N107" s="545">
        <f t="shared" si="60"/>
        <v>431</v>
      </c>
      <c r="O107" s="545">
        <f t="shared" si="61"/>
        <v>461.5</v>
      </c>
      <c r="P107" s="545">
        <f t="shared" si="62"/>
        <v>554</v>
      </c>
      <c r="Q107" s="545">
        <f t="shared" si="63"/>
        <v>640</v>
      </c>
      <c r="R107" s="545">
        <f t="shared" si="64"/>
        <v>714</v>
      </c>
    </row>
    <row r="108" spans="1:18" x14ac:dyDescent="0.25">
      <c r="A108" s="445"/>
      <c r="B108" s="546">
        <v>0.35</v>
      </c>
      <c r="C108" s="544">
        <f>$C$97*0.7</f>
        <v>15084.999999999998</v>
      </c>
      <c r="D108" s="544">
        <f>$D$97*0.7</f>
        <v>17220</v>
      </c>
      <c r="E108" s="544">
        <f>$E$97*0.7</f>
        <v>19390</v>
      </c>
      <c r="F108" s="544">
        <f>$F$97*0.7</f>
        <v>21525</v>
      </c>
      <c r="G108" s="544">
        <f>$G$97*0.7</f>
        <v>23275</v>
      </c>
      <c r="H108" s="544">
        <f>$H$97*0.7</f>
        <v>24990</v>
      </c>
      <c r="I108" s="544">
        <f>$I$97*0.7</f>
        <v>26705</v>
      </c>
      <c r="J108" s="544">
        <f>$J$97*0.7</f>
        <v>28420</v>
      </c>
      <c r="K108" s="544">
        <f>$K$97*0.7</f>
        <v>30134.999999999996</v>
      </c>
      <c r="L108" s="544">
        <f>$L$97*0.7</f>
        <v>31849.999999999996</v>
      </c>
      <c r="M108" s="542">
        <v>0.35</v>
      </c>
      <c r="N108" s="545">
        <f t="shared" si="60"/>
        <v>377.12499999999994</v>
      </c>
      <c r="O108" s="545">
        <f t="shared" si="61"/>
        <v>403.8125</v>
      </c>
      <c r="P108" s="545">
        <f t="shared" si="62"/>
        <v>484.75</v>
      </c>
      <c r="Q108" s="545">
        <f t="shared" si="63"/>
        <v>560</v>
      </c>
      <c r="R108" s="545">
        <f t="shared" si="64"/>
        <v>624.75</v>
      </c>
    </row>
    <row r="109" spans="1:18" x14ac:dyDescent="0.25">
      <c r="A109" s="445"/>
      <c r="B109" s="18" t="s">
        <v>506</v>
      </c>
      <c r="C109" s="544">
        <f>$C$97*0.6</f>
        <v>12930</v>
      </c>
      <c r="D109" s="544">
        <f>$D$97*0.6</f>
        <v>14760</v>
      </c>
      <c r="E109" s="544">
        <f>$E$97*0.6</f>
        <v>16620</v>
      </c>
      <c r="F109" s="544">
        <f>$F$97*0.6</f>
        <v>18450</v>
      </c>
      <c r="G109" s="544">
        <f>$G$97*0.6</f>
        <v>19950</v>
      </c>
      <c r="H109" s="544">
        <f>$H$97*0.6</f>
        <v>21420</v>
      </c>
      <c r="I109" s="544">
        <f>$I$97*0.6</f>
        <v>22890</v>
      </c>
      <c r="J109" s="544">
        <f>$J$97*0.6</f>
        <v>24360</v>
      </c>
      <c r="K109" s="544">
        <f>$K$97*0.6</f>
        <v>25830</v>
      </c>
      <c r="L109" s="544">
        <f>$L$97*0.6</f>
        <v>27300</v>
      </c>
      <c r="M109" s="542">
        <v>0.3</v>
      </c>
      <c r="N109" s="545">
        <f t="shared" si="60"/>
        <v>323.25</v>
      </c>
      <c r="O109" s="545">
        <f t="shared" si="61"/>
        <v>346.125</v>
      </c>
      <c r="P109" s="545">
        <f t="shared" si="62"/>
        <v>415.5</v>
      </c>
      <c r="Q109" s="545">
        <f t="shared" si="63"/>
        <v>480</v>
      </c>
      <c r="R109" s="545">
        <f t="shared" si="64"/>
        <v>535.5</v>
      </c>
    </row>
    <row r="110" spans="1:18" ht="13.8" x14ac:dyDescent="0.25">
      <c r="A110" s="538" t="s">
        <v>493</v>
      </c>
      <c r="B110" s="538" t="s">
        <v>493</v>
      </c>
      <c r="C110" s="547" t="s">
        <v>493</v>
      </c>
      <c r="D110" s="547" t="s">
        <v>493</v>
      </c>
      <c r="E110" s="547" t="s">
        <v>493</v>
      </c>
      <c r="F110" s="547" t="s">
        <v>493</v>
      </c>
      <c r="G110" s="547" t="s">
        <v>493</v>
      </c>
      <c r="H110" s="547" t="s">
        <v>493</v>
      </c>
      <c r="I110" s="547"/>
      <c r="J110" s="547"/>
      <c r="K110" s="547"/>
      <c r="L110" s="547"/>
      <c r="M110" s="539" t="s">
        <v>531</v>
      </c>
      <c r="N110" s="548" t="s">
        <v>495</v>
      </c>
      <c r="O110" s="548" t="s">
        <v>496</v>
      </c>
      <c r="P110" s="548" t="s">
        <v>497</v>
      </c>
      <c r="Q110" s="548" t="s">
        <v>498</v>
      </c>
      <c r="R110" s="548" t="s">
        <v>499</v>
      </c>
    </row>
    <row r="111" spans="1:18" x14ac:dyDescent="0.25">
      <c r="A111" s="18" t="s">
        <v>532</v>
      </c>
      <c r="B111" s="18" t="s">
        <v>501</v>
      </c>
      <c r="C111" s="544">
        <f>$C$113*1.2</f>
        <v>27840</v>
      </c>
      <c r="D111" s="544">
        <f>$D$113*1.2</f>
        <v>31800</v>
      </c>
      <c r="E111" s="544">
        <f>$E$113*1.2</f>
        <v>35760</v>
      </c>
      <c r="F111" s="544">
        <f>$F$113*1.2</f>
        <v>39720</v>
      </c>
      <c r="G111" s="544">
        <f>$G$113*1.2</f>
        <v>42900</v>
      </c>
      <c r="H111" s="544">
        <f>$H$113*1.2</f>
        <v>46080</v>
      </c>
      <c r="I111" s="544">
        <f>$I$113*1.2</f>
        <v>49260</v>
      </c>
      <c r="J111" s="544">
        <f>$J$113*1.2</f>
        <v>52440</v>
      </c>
      <c r="K111" s="544">
        <f>$K$113*1.2</f>
        <v>55620</v>
      </c>
      <c r="L111" s="544">
        <f>$L$113*1.2</f>
        <v>58800</v>
      </c>
      <c r="M111" s="542">
        <v>0.6</v>
      </c>
      <c r="N111" s="545">
        <f t="shared" ref="N111:N117" si="65">C111*0.3/12</f>
        <v>696</v>
      </c>
      <c r="O111" s="545">
        <f t="shared" ref="O111:O117" si="66">(C111+D111)/2*0.3/12</f>
        <v>745.5</v>
      </c>
      <c r="P111" s="545">
        <f t="shared" ref="P111:P117" si="67">E111*0.3/12</f>
        <v>894</v>
      </c>
      <c r="Q111" s="545">
        <f t="shared" ref="Q111:Q117" si="68">(F111+G111)/2*0.3/12</f>
        <v>1032.75</v>
      </c>
      <c r="R111" s="545">
        <f t="shared" ref="R111:R117" si="69">H111*0.3/12</f>
        <v>1152</v>
      </c>
    </row>
    <row r="112" spans="1:18" x14ac:dyDescent="0.25">
      <c r="A112" s="445"/>
      <c r="B112" s="18" t="s">
        <v>502</v>
      </c>
      <c r="C112" s="544">
        <f>$C$113*1.1</f>
        <v>25520.000000000004</v>
      </c>
      <c r="D112" s="544">
        <f>$D$113*1.1</f>
        <v>29150.000000000004</v>
      </c>
      <c r="E112" s="544">
        <f>$E$113*1.1</f>
        <v>32780</v>
      </c>
      <c r="F112" s="544">
        <f>$F$113*1.1</f>
        <v>36410</v>
      </c>
      <c r="G112" s="544">
        <f>$G$113*1.1</f>
        <v>39325</v>
      </c>
      <c r="H112" s="544">
        <f>$H$113*1.1</f>
        <v>42240</v>
      </c>
      <c r="I112" s="544">
        <f>$I$113*1.1</f>
        <v>45155.000000000007</v>
      </c>
      <c r="J112" s="544">
        <f>$J$113*1.1</f>
        <v>48070.000000000007</v>
      </c>
      <c r="K112" s="544">
        <f>$K$113*1.1</f>
        <v>50985.000000000007</v>
      </c>
      <c r="L112" s="544">
        <f>$L$113*1.1</f>
        <v>53900.000000000007</v>
      </c>
      <c r="M112" s="542">
        <v>0.55000000000000004</v>
      </c>
      <c r="N112" s="545">
        <f t="shared" si="65"/>
        <v>638.00000000000011</v>
      </c>
      <c r="O112" s="545">
        <f t="shared" si="66"/>
        <v>683.375</v>
      </c>
      <c r="P112" s="545">
        <f t="shared" si="67"/>
        <v>819.5</v>
      </c>
      <c r="Q112" s="545">
        <f t="shared" si="68"/>
        <v>946.6875</v>
      </c>
      <c r="R112" s="545">
        <f t="shared" si="69"/>
        <v>1056</v>
      </c>
    </row>
    <row r="113" spans="1:18" x14ac:dyDescent="0.25">
      <c r="A113" s="445"/>
      <c r="B113" s="18" t="s">
        <v>503</v>
      </c>
      <c r="C113" s="544">
        <v>23200</v>
      </c>
      <c r="D113" s="544">
        <v>26500</v>
      </c>
      <c r="E113" s="544">
        <v>29800</v>
      </c>
      <c r="F113" s="544">
        <v>33100</v>
      </c>
      <c r="G113" s="544">
        <v>35750</v>
      </c>
      <c r="H113" s="544">
        <v>38400</v>
      </c>
      <c r="I113" s="544">
        <v>41050</v>
      </c>
      <c r="J113" s="544">
        <v>43700</v>
      </c>
      <c r="K113" s="544">
        <v>46350</v>
      </c>
      <c r="L113" s="544">
        <v>49000</v>
      </c>
      <c r="M113" s="542">
        <v>0.5</v>
      </c>
      <c r="N113" s="545">
        <f t="shared" si="65"/>
        <v>580</v>
      </c>
      <c r="O113" s="545">
        <f t="shared" si="66"/>
        <v>621.25</v>
      </c>
      <c r="P113" s="545">
        <f t="shared" si="67"/>
        <v>745</v>
      </c>
      <c r="Q113" s="545">
        <f t="shared" si="68"/>
        <v>860.625</v>
      </c>
      <c r="R113" s="545">
        <f t="shared" si="69"/>
        <v>960</v>
      </c>
    </row>
    <row r="114" spans="1:18" x14ac:dyDescent="0.25">
      <c r="A114" s="445"/>
      <c r="B114" s="18" t="s">
        <v>504</v>
      </c>
      <c r="C114" s="544">
        <f>$C$113*0.9</f>
        <v>20880</v>
      </c>
      <c r="D114" s="544">
        <f>$D$113*0.9</f>
        <v>23850</v>
      </c>
      <c r="E114" s="544">
        <f>$E$113*0.9</f>
        <v>26820</v>
      </c>
      <c r="F114" s="544">
        <f>$F$113*0.9</f>
        <v>29790</v>
      </c>
      <c r="G114" s="544">
        <f>$G$113*0.9</f>
        <v>32175</v>
      </c>
      <c r="H114" s="544">
        <f>$H$113*0.9</f>
        <v>34560</v>
      </c>
      <c r="I114" s="544">
        <f>$I$113*0.9</f>
        <v>36945</v>
      </c>
      <c r="J114" s="544">
        <f>$J$113*0.9</f>
        <v>39330</v>
      </c>
      <c r="K114" s="544">
        <f>$K$113*0.9</f>
        <v>41715</v>
      </c>
      <c r="L114" s="544">
        <f>$L$113*0.9</f>
        <v>44100</v>
      </c>
      <c r="M114" s="542">
        <v>0.45</v>
      </c>
      <c r="N114" s="545">
        <f t="shared" si="65"/>
        <v>522</v>
      </c>
      <c r="O114" s="545">
        <f t="shared" si="66"/>
        <v>559.125</v>
      </c>
      <c r="P114" s="545">
        <f t="shared" si="67"/>
        <v>670.5</v>
      </c>
      <c r="Q114" s="545">
        <f t="shared" si="68"/>
        <v>774.5625</v>
      </c>
      <c r="R114" s="545">
        <f t="shared" si="69"/>
        <v>864</v>
      </c>
    </row>
    <row r="115" spans="1:18" x14ac:dyDescent="0.25">
      <c r="A115" s="445"/>
      <c r="B115" s="18" t="s">
        <v>505</v>
      </c>
      <c r="C115" s="544">
        <f>$C$113*0.8</f>
        <v>18560</v>
      </c>
      <c r="D115" s="544">
        <f>$D$113*0.8</f>
        <v>21200</v>
      </c>
      <c r="E115" s="544">
        <f>$E$113*0.8</f>
        <v>23840</v>
      </c>
      <c r="F115" s="544">
        <f>$F$113*0.8</f>
        <v>26480</v>
      </c>
      <c r="G115" s="544">
        <f>$G$113*0.8</f>
        <v>28600</v>
      </c>
      <c r="H115" s="544">
        <f>$H$113*0.8</f>
        <v>30720</v>
      </c>
      <c r="I115" s="544">
        <f>$I$113*0.8</f>
        <v>32840</v>
      </c>
      <c r="J115" s="544">
        <f>$J$113*0.8</f>
        <v>34960</v>
      </c>
      <c r="K115" s="544">
        <f>$K$113*0.8</f>
        <v>37080</v>
      </c>
      <c r="L115" s="544">
        <f>$L$113*0.8</f>
        <v>39200</v>
      </c>
      <c r="M115" s="542">
        <v>0.4</v>
      </c>
      <c r="N115" s="545">
        <f t="shared" si="65"/>
        <v>464</v>
      </c>
      <c r="O115" s="545">
        <f t="shared" si="66"/>
        <v>497</v>
      </c>
      <c r="P115" s="545">
        <f t="shared" si="67"/>
        <v>596</v>
      </c>
      <c r="Q115" s="545">
        <f t="shared" si="68"/>
        <v>688.5</v>
      </c>
      <c r="R115" s="545">
        <f t="shared" si="69"/>
        <v>768</v>
      </c>
    </row>
    <row r="116" spans="1:18" x14ac:dyDescent="0.25">
      <c r="A116" s="445"/>
      <c r="B116" s="546">
        <v>0.35</v>
      </c>
      <c r="C116" s="544">
        <f>$C$113*0.7</f>
        <v>16239.999999999998</v>
      </c>
      <c r="D116" s="544">
        <f>$D$113*0.7</f>
        <v>18550</v>
      </c>
      <c r="E116" s="544">
        <f>$E$113*0.7</f>
        <v>20860</v>
      </c>
      <c r="F116" s="544">
        <f>$F$113*0.7</f>
        <v>23170</v>
      </c>
      <c r="G116" s="544">
        <f>$G$113*0.7</f>
        <v>25025</v>
      </c>
      <c r="H116" s="544">
        <f>$H$113*0.7</f>
        <v>26880</v>
      </c>
      <c r="I116" s="544">
        <f>$I$113*0.7</f>
        <v>28734.999999999996</v>
      </c>
      <c r="J116" s="544">
        <f>$J$113*0.7</f>
        <v>30589.999999999996</v>
      </c>
      <c r="K116" s="544">
        <f>$K$113*0.7</f>
        <v>32444.999999999996</v>
      </c>
      <c r="L116" s="544">
        <f>$L$113*0.7</f>
        <v>34300</v>
      </c>
      <c r="M116" s="542">
        <v>0.35</v>
      </c>
      <c r="N116" s="545">
        <f t="shared" si="65"/>
        <v>405.99999999999994</v>
      </c>
      <c r="O116" s="545">
        <f t="shared" si="66"/>
        <v>434.875</v>
      </c>
      <c r="P116" s="545">
        <f t="shared" si="67"/>
        <v>521.5</v>
      </c>
      <c r="Q116" s="545">
        <f t="shared" si="68"/>
        <v>602.4375</v>
      </c>
      <c r="R116" s="545">
        <f t="shared" si="69"/>
        <v>672</v>
      </c>
    </row>
    <row r="117" spans="1:18" x14ac:dyDescent="0.25">
      <c r="A117" s="445"/>
      <c r="B117" s="18" t="s">
        <v>506</v>
      </c>
      <c r="C117" s="544">
        <f>$C$113*0.6</f>
        <v>13920</v>
      </c>
      <c r="D117" s="544">
        <f>$D$113*0.6</f>
        <v>15900</v>
      </c>
      <c r="E117" s="544">
        <f>$E$113*0.6</f>
        <v>17880</v>
      </c>
      <c r="F117" s="544">
        <f>$F$113*0.6</f>
        <v>19860</v>
      </c>
      <c r="G117" s="544">
        <f>$G$113*0.6</f>
        <v>21450</v>
      </c>
      <c r="H117" s="544">
        <f>$H$113*0.6</f>
        <v>23040</v>
      </c>
      <c r="I117" s="544">
        <f>$I$113*0.6</f>
        <v>24630</v>
      </c>
      <c r="J117" s="544">
        <f>$J$113*0.6</f>
        <v>26220</v>
      </c>
      <c r="K117" s="544">
        <f>$K$113*0.6</f>
        <v>27810</v>
      </c>
      <c r="L117" s="544">
        <f>$L$113*0.6</f>
        <v>29400</v>
      </c>
      <c r="M117" s="542">
        <v>0.3</v>
      </c>
      <c r="N117" s="545">
        <f t="shared" si="65"/>
        <v>348</v>
      </c>
      <c r="O117" s="545">
        <f t="shared" si="66"/>
        <v>372.75</v>
      </c>
      <c r="P117" s="545">
        <f t="shared" si="67"/>
        <v>447</v>
      </c>
      <c r="Q117" s="545">
        <f t="shared" si="68"/>
        <v>516.375</v>
      </c>
      <c r="R117" s="545">
        <f t="shared" si="69"/>
        <v>576</v>
      </c>
    </row>
    <row r="118" spans="1:18" ht="13.8" x14ac:dyDescent="0.25">
      <c r="A118" s="538" t="s">
        <v>493</v>
      </c>
      <c r="B118" s="538" t="s">
        <v>493</v>
      </c>
      <c r="C118" s="547" t="s">
        <v>493</v>
      </c>
      <c r="D118" s="547" t="s">
        <v>493</v>
      </c>
      <c r="E118" s="547" t="s">
        <v>493</v>
      </c>
      <c r="F118" s="547" t="s">
        <v>493</v>
      </c>
      <c r="G118" s="547" t="s">
        <v>493</v>
      </c>
      <c r="H118" s="547" t="s">
        <v>493</v>
      </c>
      <c r="I118" s="547"/>
      <c r="J118" s="547"/>
      <c r="K118" s="547"/>
      <c r="L118" s="547"/>
      <c r="M118" s="539" t="s">
        <v>533</v>
      </c>
      <c r="N118" s="548" t="s">
        <v>495</v>
      </c>
      <c r="O118" s="548" t="s">
        <v>496</v>
      </c>
      <c r="P118" s="548" t="s">
        <v>497</v>
      </c>
      <c r="Q118" s="548" t="s">
        <v>498</v>
      </c>
      <c r="R118" s="548" t="s">
        <v>499</v>
      </c>
    </row>
    <row r="119" spans="1:18" x14ac:dyDescent="0.25">
      <c r="A119" s="18" t="s">
        <v>534</v>
      </c>
      <c r="B119" s="18" t="s">
        <v>501</v>
      </c>
      <c r="C119" s="544">
        <f>$C$121*1.2</f>
        <v>27180</v>
      </c>
      <c r="D119" s="544">
        <f>$D$121*1.2</f>
        <v>31020</v>
      </c>
      <c r="E119" s="544">
        <f>$E$121*1.2</f>
        <v>34920</v>
      </c>
      <c r="F119" s="544">
        <f>$F$121*1.2</f>
        <v>38760</v>
      </c>
      <c r="G119" s="544">
        <f>$G$121*1.2</f>
        <v>41880</v>
      </c>
      <c r="H119" s="544">
        <f>$H$121*1.2</f>
        <v>45000</v>
      </c>
      <c r="I119" s="544">
        <f>$I$121*1.2</f>
        <v>48120</v>
      </c>
      <c r="J119" s="544">
        <f>$J$121*1.2</f>
        <v>51180</v>
      </c>
      <c r="K119" s="544">
        <f>$K$121*1.2</f>
        <v>54240</v>
      </c>
      <c r="L119" s="544">
        <f>$L$121*1.2</f>
        <v>57360</v>
      </c>
      <c r="M119" s="542">
        <v>0.6</v>
      </c>
      <c r="N119" s="545">
        <f t="shared" ref="N119:N125" si="70">C119*0.3/12</f>
        <v>679.5</v>
      </c>
      <c r="O119" s="545">
        <f t="shared" ref="O119:O125" si="71">(C119+D119)/2*0.3/12</f>
        <v>727.5</v>
      </c>
      <c r="P119" s="545">
        <f t="shared" ref="P119:P125" si="72">E119*0.3/12</f>
        <v>873</v>
      </c>
      <c r="Q119" s="545">
        <f t="shared" ref="Q119:Q125" si="73">(F119+G119)/2*0.3/12</f>
        <v>1008</v>
      </c>
      <c r="R119" s="545">
        <f t="shared" ref="R119:R125" si="74">H119*0.3/12</f>
        <v>1125</v>
      </c>
    </row>
    <row r="120" spans="1:18" x14ac:dyDescent="0.25">
      <c r="A120" s="18" t="s">
        <v>535</v>
      </c>
      <c r="B120" s="18" t="s">
        <v>502</v>
      </c>
      <c r="C120" s="544">
        <f>$C$121*1.1</f>
        <v>24915.000000000004</v>
      </c>
      <c r="D120" s="544">
        <f>$D$121*1.1</f>
        <v>28435.000000000004</v>
      </c>
      <c r="E120" s="544">
        <f>$E$121*1.1</f>
        <v>32010.000000000004</v>
      </c>
      <c r="F120" s="544">
        <f>$F$121*1.1</f>
        <v>35530</v>
      </c>
      <c r="G120" s="544">
        <f>$G$121*1.1</f>
        <v>38390</v>
      </c>
      <c r="H120" s="544">
        <f>$H$121*1.1</f>
        <v>41250</v>
      </c>
      <c r="I120" s="544">
        <f>$I$121*1.1</f>
        <v>44110</v>
      </c>
      <c r="J120" s="544">
        <f>$J$121*1.1</f>
        <v>46915.000000000007</v>
      </c>
      <c r="K120" s="544">
        <f>$K$121*1.1</f>
        <v>49720.000000000007</v>
      </c>
      <c r="L120" s="544">
        <f>$L$121*1.1</f>
        <v>52580.000000000007</v>
      </c>
      <c r="M120" s="542">
        <v>0.55000000000000004</v>
      </c>
      <c r="N120" s="545">
        <f t="shared" si="70"/>
        <v>622.87500000000011</v>
      </c>
      <c r="O120" s="545">
        <f t="shared" si="71"/>
        <v>666.87500000000011</v>
      </c>
      <c r="P120" s="545">
        <f t="shared" si="72"/>
        <v>800.25</v>
      </c>
      <c r="Q120" s="545">
        <f t="shared" si="73"/>
        <v>924</v>
      </c>
      <c r="R120" s="545">
        <f t="shared" si="74"/>
        <v>1031.25</v>
      </c>
    </row>
    <row r="121" spans="1:18" x14ac:dyDescent="0.25">
      <c r="A121" s="445"/>
      <c r="B121" s="18" t="s">
        <v>503</v>
      </c>
      <c r="C121" s="544">
        <v>22650</v>
      </c>
      <c r="D121" s="544">
        <v>25850</v>
      </c>
      <c r="E121" s="544">
        <v>29100</v>
      </c>
      <c r="F121" s="544">
        <v>32300</v>
      </c>
      <c r="G121" s="544">
        <v>34900</v>
      </c>
      <c r="H121" s="544">
        <v>37500</v>
      </c>
      <c r="I121" s="544">
        <v>40100</v>
      </c>
      <c r="J121" s="544">
        <v>42650</v>
      </c>
      <c r="K121" s="544">
        <v>45200</v>
      </c>
      <c r="L121" s="544">
        <v>47800</v>
      </c>
      <c r="M121" s="542">
        <v>0.5</v>
      </c>
      <c r="N121" s="545">
        <f t="shared" si="70"/>
        <v>566.25</v>
      </c>
      <c r="O121" s="545">
        <f t="shared" si="71"/>
        <v>606.25</v>
      </c>
      <c r="P121" s="545">
        <f t="shared" si="72"/>
        <v>727.5</v>
      </c>
      <c r="Q121" s="545">
        <f t="shared" si="73"/>
        <v>840</v>
      </c>
      <c r="R121" s="545">
        <f t="shared" si="74"/>
        <v>937.5</v>
      </c>
    </row>
    <row r="122" spans="1:18" x14ac:dyDescent="0.25">
      <c r="A122" s="445"/>
      <c r="B122" s="18" t="s">
        <v>504</v>
      </c>
      <c r="C122" s="544">
        <f>$C$121*0.9</f>
        <v>20385</v>
      </c>
      <c r="D122" s="544">
        <f>$D$121*0.9</f>
        <v>23265</v>
      </c>
      <c r="E122" s="544">
        <f>$E$121*0.9</f>
        <v>26190</v>
      </c>
      <c r="F122" s="544">
        <f>$F$121*0.9</f>
        <v>29070</v>
      </c>
      <c r="G122" s="544">
        <f>$G$121*0.9</f>
        <v>31410</v>
      </c>
      <c r="H122" s="544">
        <f>$H$121*0.9</f>
        <v>33750</v>
      </c>
      <c r="I122" s="544">
        <f>$I$121*0.9</f>
        <v>36090</v>
      </c>
      <c r="J122" s="544">
        <f>$J$121*0.9</f>
        <v>38385</v>
      </c>
      <c r="K122" s="544">
        <f>$K$121*0.9</f>
        <v>40680</v>
      </c>
      <c r="L122" s="544">
        <f>$L$121*0.9</f>
        <v>43020</v>
      </c>
      <c r="M122" s="542">
        <v>0.45</v>
      </c>
      <c r="N122" s="545">
        <f t="shared" si="70"/>
        <v>509.625</v>
      </c>
      <c r="O122" s="545">
        <f t="shared" si="71"/>
        <v>545.625</v>
      </c>
      <c r="P122" s="545">
        <f t="shared" si="72"/>
        <v>654.75</v>
      </c>
      <c r="Q122" s="545">
        <f t="shared" si="73"/>
        <v>756</v>
      </c>
      <c r="R122" s="545">
        <f t="shared" si="74"/>
        <v>843.75</v>
      </c>
    </row>
    <row r="123" spans="1:18" x14ac:dyDescent="0.25">
      <c r="A123" s="445"/>
      <c r="B123" s="18" t="s">
        <v>505</v>
      </c>
      <c r="C123" s="544">
        <f>$C$121*0.8</f>
        <v>18120</v>
      </c>
      <c r="D123" s="544">
        <f>$D$121*0.8</f>
        <v>20680</v>
      </c>
      <c r="E123" s="544">
        <f>$E$121*0.8</f>
        <v>23280</v>
      </c>
      <c r="F123" s="544">
        <f>$F$121*0.8</f>
        <v>25840</v>
      </c>
      <c r="G123" s="544">
        <f>$G$121*0.8</f>
        <v>27920</v>
      </c>
      <c r="H123" s="544">
        <f>$H$121*0.8</f>
        <v>30000</v>
      </c>
      <c r="I123" s="544">
        <f>$I$121*0.8</f>
        <v>32080</v>
      </c>
      <c r="J123" s="544">
        <f>$J$121*0.8</f>
        <v>34120</v>
      </c>
      <c r="K123" s="544">
        <f>$K$121*0.8</f>
        <v>36160</v>
      </c>
      <c r="L123" s="544">
        <f>$L$121*0.8</f>
        <v>38240</v>
      </c>
      <c r="M123" s="542">
        <v>0.4</v>
      </c>
      <c r="N123" s="545">
        <f t="shared" si="70"/>
        <v>453</v>
      </c>
      <c r="O123" s="545">
        <f t="shared" si="71"/>
        <v>485</v>
      </c>
      <c r="P123" s="545">
        <f t="shared" si="72"/>
        <v>582</v>
      </c>
      <c r="Q123" s="545">
        <f t="shared" si="73"/>
        <v>672</v>
      </c>
      <c r="R123" s="545">
        <f t="shared" si="74"/>
        <v>750</v>
      </c>
    </row>
    <row r="124" spans="1:18" x14ac:dyDescent="0.25">
      <c r="A124" s="445"/>
      <c r="B124" s="546">
        <v>0.35</v>
      </c>
      <c r="C124" s="544">
        <f>$C$121*0.7</f>
        <v>15854.999999999998</v>
      </c>
      <c r="D124" s="544">
        <f>$D$121*0.7</f>
        <v>18095</v>
      </c>
      <c r="E124" s="544">
        <f>$E$121*0.7</f>
        <v>20370</v>
      </c>
      <c r="F124" s="544">
        <f>$F$121*0.7</f>
        <v>22610</v>
      </c>
      <c r="G124" s="544">
        <f>$G$121*0.7</f>
        <v>24430</v>
      </c>
      <c r="H124" s="544">
        <f>$H$121*0.7</f>
        <v>26250</v>
      </c>
      <c r="I124" s="544">
        <f>$I$121*0.7</f>
        <v>28070</v>
      </c>
      <c r="J124" s="544">
        <f>$J$121*0.7</f>
        <v>29854.999999999996</v>
      </c>
      <c r="K124" s="544">
        <f>$K$121*0.7</f>
        <v>31639.999999999996</v>
      </c>
      <c r="L124" s="544">
        <f>$L$121*0.7</f>
        <v>33460</v>
      </c>
      <c r="M124" s="542">
        <v>0.35</v>
      </c>
      <c r="N124" s="545">
        <f t="shared" si="70"/>
        <v>396.37499999999994</v>
      </c>
      <c r="O124" s="545">
        <f t="shared" si="71"/>
        <v>424.375</v>
      </c>
      <c r="P124" s="545">
        <f t="shared" si="72"/>
        <v>509.25</v>
      </c>
      <c r="Q124" s="545">
        <f t="shared" si="73"/>
        <v>588</v>
      </c>
      <c r="R124" s="545">
        <f t="shared" si="74"/>
        <v>656.25</v>
      </c>
    </row>
    <row r="125" spans="1:18" x14ac:dyDescent="0.25">
      <c r="A125" s="445"/>
      <c r="B125" s="18" t="s">
        <v>506</v>
      </c>
      <c r="C125" s="544">
        <f>$C$121*0.6</f>
        <v>13590</v>
      </c>
      <c r="D125" s="544">
        <f>$D$121*0.6</f>
        <v>15510</v>
      </c>
      <c r="E125" s="544">
        <f>$E$121*0.6</f>
        <v>17460</v>
      </c>
      <c r="F125" s="544">
        <f>$F$121*0.6</f>
        <v>19380</v>
      </c>
      <c r="G125" s="544">
        <f>$G$121*0.6</f>
        <v>20940</v>
      </c>
      <c r="H125" s="544">
        <f>$H$121*0.6</f>
        <v>22500</v>
      </c>
      <c r="I125" s="544">
        <f>$I$121*0.6</f>
        <v>24060</v>
      </c>
      <c r="J125" s="544">
        <f>$J$121*0.6</f>
        <v>25590</v>
      </c>
      <c r="K125" s="544">
        <f>$K$121*0.6</f>
        <v>27120</v>
      </c>
      <c r="L125" s="544">
        <f>$L$121*0.6</f>
        <v>28680</v>
      </c>
      <c r="M125" s="542">
        <v>0.3</v>
      </c>
      <c r="N125" s="545">
        <f t="shared" si="70"/>
        <v>339.75</v>
      </c>
      <c r="O125" s="545">
        <f t="shared" si="71"/>
        <v>363.75</v>
      </c>
      <c r="P125" s="545">
        <f t="shared" si="72"/>
        <v>436.5</v>
      </c>
      <c r="Q125" s="545">
        <f t="shared" si="73"/>
        <v>504</v>
      </c>
      <c r="R125" s="545">
        <f t="shared" si="74"/>
        <v>562.5</v>
      </c>
    </row>
    <row r="126" spans="1:18" ht="13.8" x14ac:dyDescent="0.25">
      <c r="A126" s="538" t="s">
        <v>493</v>
      </c>
      <c r="B126" s="538" t="s">
        <v>493</v>
      </c>
      <c r="C126" s="547" t="s">
        <v>493</v>
      </c>
      <c r="D126" s="547" t="s">
        <v>493</v>
      </c>
      <c r="E126" s="547" t="s">
        <v>493</v>
      </c>
      <c r="F126" s="547" t="s">
        <v>493</v>
      </c>
      <c r="G126" s="547" t="s">
        <v>493</v>
      </c>
      <c r="H126" s="547" t="s">
        <v>493</v>
      </c>
      <c r="I126" s="547"/>
      <c r="J126" s="547"/>
      <c r="K126" s="547"/>
      <c r="L126" s="547"/>
      <c r="M126" s="539" t="s">
        <v>536</v>
      </c>
      <c r="N126" s="548" t="s">
        <v>495</v>
      </c>
      <c r="O126" s="548" t="s">
        <v>496</v>
      </c>
      <c r="P126" s="548" t="s">
        <v>497</v>
      </c>
      <c r="Q126" s="548" t="s">
        <v>498</v>
      </c>
      <c r="R126" s="548" t="s">
        <v>499</v>
      </c>
    </row>
    <row r="127" spans="1:18" x14ac:dyDescent="0.25">
      <c r="A127" s="18" t="s">
        <v>537</v>
      </c>
      <c r="B127" s="18" t="s">
        <v>501</v>
      </c>
      <c r="C127" s="544">
        <f>$C$129*1.2</f>
        <v>27180</v>
      </c>
      <c r="D127" s="544">
        <f>$D$129*1.2</f>
        <v>31020</v>
      </c>
      <c r="E127" s="544">
        <f>$E$129*1.2</f>
        <v>34920</v>
      </c>
      <c r="F127" s="544">
        <f>$F$129*1.2</f>
        <v>38760</v>
      </c>
      <c r="G127" s="544">
        <f>$G$129*1.2</f>
        <v>41880</v>
      </c>
      <c r="H127" s="544">
        <f>$H$129*1.2</f>
        <v>45000</v>
      </c>
      <c r="I127" s="544">
        <f>$I$129*1.2</f>
        <v>48120</v>
      </c>
      <c r="J127" s="544">
        <f>$J$129*1.2</f>
        <v>51180</v>
      </c>
      <c r="K127" s="544">
        <f>$K$129*1.2</f>
        <v>54240</v>
      </c>
      <c r="L127" s="544">
        <f>$L$129*1.2</f>
        <v>57360</v>
      </c>
      <c r="M127" s="542">
        <v>0.6</v>
      </c>
      <c r="N127" s="545">
        <f t="shared" ref="N127:N133" si="75">C127*0.3/12</f>
        <v>679.5</v>
      </c>
      <c r="O127" s="545">
        <f t="shared" ref="O127:O133" si="76">(C127+D127)/2*0.3/12</f>
        <v>727.5</v>
      </c>
      <c r="P127" s="545">
        <f t="shared" ref="P127:P133" si="77">E127*0.3/12</f>
        <v>873</v>
      </c>
      <c r="Q127" s="545">
        <f t="shared" ref="Q127:Q133" si="78">(F127+G127)/2*0.3/12</f>
        <v>1008</v>
      </c>
      <c r="R127" s="545">
        <f t="shared" ref="R127:R133" si="79">H127*0.3/12</f>
        <v>1125</v>
      </c>
    </row>
    <row r="128" spans="1:18" x14ac:dyDescent="0.25">
      <c r="A128" s="445"/>
      <c r="B128" s="18" t="s">
        <v>502</v>
      </c>
      <c r="C128" s="544">
        <f>$C$129*1.1</f>
        <v>24915.000000000004</v>
      </c>
      <c r="D128" s="544">
        <f>$D$129*1.1</f>
        <v>28435.000000000004</v>
      </c>
      <c r="E128" s="544">
        <f>$E$129*1.1</f>
        <v>32010.000000000004</v>
      </c>
      <c r="F128" s="544">
        <f>$F$129*1.1</f>
        <v>35530</v>
      </c>
      <c r="G128" s="544">
        <f>$G$129*1.1</f>
        <v>38390</v>
      </c>
      <c r="H128" s="544">
        <f>$H$129*1.1</f>
        <v>41250</v>
      </c>
      <c r="I128" s="544">
        <f>$I$129*1.1</f>
        <v>44110</v>
      </c>
      <c r="J128" s="544">
        <f>$J$129*1.1</f>
        <v>46915.000000000007</v>
      </c>
      <c r="K128" s="544">
        <f>$K$129*1.1</f>
        <v>49720.000000000007</v>
      </c>
      <c r="L128" s="544">
        <f>$L$129*1.1</f>
        <v>52580.000000000007</v>
      </c>
      <c r="M128" s="542">
        <v>0.55000000000000004</v>
      </c>
      <c r="N128" s="545">
        <f t="shared" si="75"/>
        <v>622.87500000000011</v>
      </c>
      <c r="O128" s="545">
        <f t="shared" si="76"/>
        <v>666.87500000000011</v>
      </c>
      <c r="P128" s="545">
        <f t="shared" si="77"/>
        <v>800.25</v>
      </c>
      <c r="Q128" s="545">
        <f t="shared" si="78"/>
        <v>924</v>
      </c>
      <c r="R128" s="545">
        <f t="shared" si="79"/>
        <v>1031.25</v>
      </c>
    </row>
    <row r="129" spans="1:18" x14ac:dyDescent="0.25">
      <c r="A129" s="445"/>
      <c r="B129" s="18" t="s">
        <v>503</v>
      </c>
      <c r="C129" s="544">
        <v>22650</v>
      </c>
      <c r="D129" s="544">
        <v>25850</v>
      </c>
      <c r="E129" s="544">
        <v>29100</v>
      </c>
      <c r="F129" s="544">
        <v>32300</v>
      </c>
      <c r="G129" s="544">
        <v>34900</v>
      </c>
      <c r="H129" s="544">
        <v>37500</v>
      </c>
      <c r="I129" s="544">
        <v>40100</v>
      </c>
      <c r="J129" s="544">
        <v>42650</v>
      </c>
      <c r="K129" s="544">
        <v>45200</v>
      </c>
      <c r="L129" s="544">
        <v>47800</v>
      </c>
      <c r="M129" s="542">
        <v>0.5</v>
      </c>
      <c r="N129" s="545">
        <f t="shared" si="75"/>
        <v>566.25</v>
      </c>
      <c r="O129" s="545">
        <f t="shared" si="76"/>
        <v>606.25</v>
      </c>
      <c r="P129" s="545">
        <f t="shared" si="77"/>
        <v>727.5</v>
      </c>
      <c r="Q129" s="545">
        <f t="shared" si="78"/>
        <v>840</v>
      </c>
      <c r="R129" s="545">
        <f t="shared" si="79"/>
        <v>937.5</v>
      </c>
    </row>
    <row r="130" spans="1:18" x14ac:dyDescent="0.25">
      <c r="A130" s="445"/>
      <c r="B130" s="18" t="s">
        <v>504</v>
      </c>
      <c r="C130" s="544">
        <f>$C$129*0.9</f>
        <v>20385</v>
      </c>
      <c r="D130" s="544">
        <f>$D$129*0.9</f>
        <v>23265</v>
      </c>
      <c r="E130" s="544">
        <f>$E$129*0.9</f>
        <v>26190</v>
      </c>
      <c r="F130" s="544">
        <f>$F$129*0.9</f>
        <v>29070</v>
      </c>
      <c r="G130" s="544">
        <f>$G$129*0.9</f>
        <v>31410</v>
      </c>
      <c r="H130" s="544">
        <f>$H$129*0.9</f>
        <v>33750</v>
      </c>
      <c r="I130" s="544">
        <f>$I$129*0.9</f>
        <v>36090</v>
      </c>
      <c r="J130" s="544">
        <f>$J$129*0.9</f>
        <v>38385</v>
      </c>
      <c r="K130" s="544">
        <f>$K$129*0.9</f>
        <v>40680</v>
      </c>
      <c r="L130" s="544">
        <f>$L$129*0.9</f>
        <v>43020</v>
      </c>
      <c r="M130" s="542">
        <v>0.45</v>
      </c>
      <c r="N130" s="545">
        <f t="shared" si="75"/>
        <v>509.625</v>
      </c>
      <c r="O130" s="545">
        <f t="shared" si="76"/>
        <v>545.625</v>
      </c>
      <c r="P130" s="545">
        <f t="shared" si="77"/>
        <v>654.75</v>
      </c>
      <c r="Q130" s="545">
        <f t="shared" si="78"/>
        <v>756</v>
      </c>
      <c r="R130" s="545">
        <f t="shared" si="79"/>
        <v>843.75</v>
      </c>
    </row>
    <row r="131" spans="1:18" x14ac:dyDescent="0.25">
      <c r="A131" s="445"/>
      <c r="B131" s="18" t="s">
        <v>505</v>
      </c>
      <c r="C131" s="544">
        <f>$C$129*0.8</f>
        <v>18120</v>
      </c>
      <c r="D131" s="544">
        <f>$D$129*0.8</f>
        <v>20680</v>
      </c>
      <c r="E131" s="544">
        <f>$E$129*0.8</f>
        <v>23280</v>
      </c>
      <c r="F131" s="544">
        <f>$F$129*0.8</f>
        <v>25840</v>
      </c>
      <c r="G131" s="544">
        <f>$G$129*0.8</f>
        <v>27920</v>
      </c>
      <c r="H131" s="544">
        <f>$H$129*0.8</f>
        <v>30000</v>
      </c>
      <c r="I131" s="544">
        <f>$I$129*0.8</f>
        <v>32080</v>
      </c>
      <c r="J131" s="544">
        <f>$J$129*0.8</f>
        <v>34120</v>
      </c>
      <c r="K131" s="544">
        <f>$K$129*0.8</f>
        <v>36160</v>
      </c>
      <c r="L131" s="544">
        <f>$L$129*0.8</f>
        <v>38240</v>
      </c>
      <c r="M131" s="542">
        <v>0.4</v>
      </c>
      <c r="N131" s="545">
        <f t="shared" si="75"/>
        <v>453</v>
      </c>
      <c r="O131" s="545">
        <f t="shared" si="76"/>
        <v>485</v>
      </c>
      <c r="P131" s="545">
        <f t="shared" si="77"/>
        <v>582</v>
      </c>
      <c r="Q131" s="545">
        <f t="shared" si="78"/>
        <v>672</v>
      </c>
      <c r="R131" s="545">
        <f t="shared" si="79"/>
        <v>750</v>
      </c>
    </row>
    <row r="132" spans="1:18" x14ac:dyDescent="0.25">
      <c r="A132" s="445"/>
      <c r="B132" s="546">
        <v>0.35</v>
      </c>
      <c r="C132" s="544">
        <f>$C$129*0.7</f>
        <v>15854.999999999998</v>
      </c>
      <c r="D132" s="544">
        <f>$D$129*0.7</f>
        <v>18095</v>
      </c>
      <c r="E132" s="544">
        <f>$E$129*0.7</f>
        <v>20370</v>
      </c>
      <c r="F132" s="544">
        <f>$F$129*0.7</f>
        <v>22610</v>
      </c>
      <c r="G132" s="544">
        <f>$G$129*0.7</f>
        <v>24430</v>
      </c>
      <c r="H132" s="544">
        <f>$H$129*0.7</f>
        <v>26250</v>
      </c>
      <c r="I132" s="544">
        <f>$I$129*0.7</f>
        <v>28070</v>
      </c>
      <c r="J132" s="544">
        <f>$J$129*0.7</f>
        <v>29854.999999999996</v>
      </c>
      <c r="K132" s="544">
        <f>$K$129*0.7</f>
        <v>31639.999999999996</v>
      </c>
      <c r="L132" s="544">
        <f>$L$129*0.7</f>
        <v>33460</v>
      </c>
      <c r="M132" s="542">
        <v>0.35</v>
      </c>
      <c r="N132" s="545">
        <f t="shared" si="75"/>
        <v>396.37499999999994</v>
      </c>
      <c r="O132" s="545">
        <f t="shared" si="76"/>
        <v>424.375</v>
      </c>
      <c r="P132" s="545">
        <f t="shared" si="77"/>
        <v>509.25</v>
      </c>
      <c r="Q132" s="545">
        <f t="shared" si="78"/>
        <v>588</v>
      </c>
      <c r="R132" s="545">
        <f t="shared" si="79"/>
        <v>656.25</v>
      </c>
    </row>
    <row r="133" spans="1:18" x14ac:dyDescent="0.25">
      <c r="A133" s="445"/>
      <c r="B133" s="18" t="s">
        <v>506</v>
      </c>
      <c r="C133" s="544">
        <f>$C$129*0.6</f>
        <v>13590</v>
      </c>
      <c r="D133" s="544">
        <f>$D$129*0.6</f>
        <v>15510</v>
      </c>
      <c r="E133" s="544">
        <f>$E$129*0.6</f>
        <v>17460</v>
      </c>
      <c r="F133" s="544">
        <f>$F$129*0.6</f>
        <v>19380</v>
      </c>
      <c r="G133" s="544">
        <f>$G$129*0.6</f>
        <v>20940</v>
      </c>
      <c r="H133" s="544">
        <f>$H$129*0.6</f>
        <v>22500</v>
      </c>
      <c r="I133" s="544">
        <f>$I$129*0.6</f>
        <v>24060</v>
      </c>
      <c r="J133" s="544">
        <f>$J$129*0.6</f>
        <v>25590</v>
      </c>
      <c r="K133" s="544">
        <f>$K$129*0.6</f>
        <v>27120</v>
      </c>
      <c r="L133" s="544">
        <f>$L$129*0.6</f>
        <v>28680</v>
      </c>
      <c r="M133" s="542">
        <v>0.3</v>
      </c>
      <c r="N133" s="545">
        <f t="shared" si="75"/>
        <v>339.75</v>
      </c>
      <c r="O133" s="545">
        <f t="shared" si="76"/>
        <v>363.75</v>
      </c>
      <c r="P133" s="545">
        <f t="shared" si="77"/>
        <v>436.5</v>
      </c>
      <c r="Q133" s="545">
        <f t="shared" si="78"/>
        <v>504</v>
      </c>
      <c r="R133" s="545">
        <f t="shared" si="79"/>
        <v>562.5</v>
      </c>
    </row>
    <row r="134" spans="1:18" ht="13.8" x14ac:dyDescent="0.25">
      <c r="A134" s="538" t="s">
        <v>493</v>
      </c>
      <c r="B134" s="538" t="s">
        <v>493</v>
      </c>
      <c r="C134" s="547" t="s">
        <v>493</v>
      </c>
      <c r="D134" s="547" t="s">
        <v>493</v>
      </c>
      <c r="E134" s="547" t="s">
        <v>493</v>
      </c>
      <c r="F134" s="547" t="s">
        <v>493</v>
      </c>
      <c r="G134" s="547" t="s">
        <v>493</v>
      </c>
      <c r="H134" s="547" t="s">
        <v>493</v>
      </c>
      <c r="I134" s="547"/>
      <c r="J134" s="547"/>
      <c r="K134" s="547"/>
      <c r="L134" s="547"/>
      <c r="M134" s="539" t="s">
        <v>538</v>
      </c>
      <c r="N134" s="548" t="s">
        <v>495</v>
      </c>
      <c r="O134" s="548" t="s">
        <v>496</v>
      </c>
      <c r="P134" s="548" t="s">
        <v>497</v>
      </c>
      <c r="Q134" s="548" t="s">
        <v>498</v>
      </c>
      <c r="R134" s="548" t="s">
        <v>499</v>
      </c>
    </row>
    <row r="135" spans="1:18" x14ac:dyDescent="0.25">
      <c r="A135" s="18" t="s">
        <v>539</v>
      </c>
      <c r="B135" s="18" t="s">
        <v>501</v>
      </c>
      <c r="C135" s="544">
        <f>$C$137*1.2</f>
        <v>27600</v>
      </c>
      <c r="D135" s="544">
        <f>$D$137*1.2</f>
        <v>31560</v>
      </c>
      <c r="E135" s="544">
        <f>$E$137*1.2</f>
        <v>35520</v>
      </c>
      <c r="F135" s="544">
        <f>$F$137*1.2</f>
        <v>39420</v>
      </c>
      <c r="G135" s="544">
        <f>$G$137*1.2</f>
        <v>42600</v>
      </c>
      <c r="H135" s="544">
        <f>$H$137*1.2</f>
        <v>45780</v>
      </c>
      <c r="I135" s="544">
        <f>$I$137*1.2</f>
        <v>48900</v>
      </c>
      <c r="J135" s="544">
        <f>$J$137*1.2</f>
        <v>52080</v>
      </c>
      <c r="K135" s="544">
        <f>$K$137*1.2</f>
        <v>55200</v>
      </c>
      <c r="L135" s="544">
        <f>$L$137*1.2</f>
        <v>58320</v>
      </c>
      <c r="M135" s="542">
        <v>0.6</v>
      </c>
      <c r="N135" s="545">
        <f t="shared" ref="N135:N141" si="80">C135*0.3/12</f>
        <v>690</v>
      </c>
      <c r="O135" s="545">
        <f t="shared" ref="O135:O141" si="81">(C135+D135)/2*0.3/12</f>
        <v>739.5</v>
      </c>
      <c r="P135" s="545">
        <f t="shared" ref="P135:P141" si="82">E135*0.3/12</f>
        <v>888</v>
      </c>
      <c r="Q135" s="545">
        <f t="shared" ref="Q135:Q141" si="83">(F135+G135)/2*0.3/12</f>
        <v>1025.25</v>
      </c>
      <c r="R135" s="545">
        <f t="shared" ref="R135:R141" si="84">H135*0.3/12</f>
        <v>1144.5</v>
      </c>
    </row>
    <row r="136" spans="1:18" x14ac:dyDescent="0.25">
      <c r="A136" s="445"/>
      <c r="B136" s="18" t="s">
        <v>502</v>
      </c>
      <c r="C136" s="544">
        <f>$C$137*1.1</f>
        <v>25300.000000000004</v>
      </c>
      <c r="D136" s="544">
        <f>$D$137*1.1</f>
        <v>28930.000000000004</v>
      </c>
      <c r="E136" s="544">
        <f>$E$137*1.1</f>
        <v>32560.000000000004</v>
      </c>
      <c r="F136" s="544">
        <f>$F$137*1.1</f>
        <v>36135</v>
      </c>
      <c r="G136" s="544">
        <f>$G$137*1.1</f>
        <v>39050</v>
      </c>
      <c r="H136" s="544">
        <f>$H$137*1.1</f>
        <v>41965</v>
      </c>
      <c r="I136" s="544">
        <f>$I$137*1.1</f>
        <v>44825</v>
      </c>
      <c r="J136" s="544">
        <f>$J$137*1.1</f>
        <v>47740.000000000007</v>
      </c>
      <c r="K136" s="544">
        <f>$K$137*1.1</f>
        <v>50600.000000000007</v>
      </c>
      <c r="L136" s="544">
        <f>$L$137*1.1</f>
        <v>53460.000000000007</v>
      </c>
      <c r="M136" s="542">
        <v>0.55000000000000004</v>
      </c>
      <c r="N136" s="545">
        <f t="shared" si="80"/>
        <v>632.50000000000011</v>
      </c>
      <c r="O136" s="545">
        <f t="shared" si="81"/>
        <v>677.87500000000011</v>
      </c>
      <c r="P136" s="545">
        <f t="shared" si="82"/>
        <v>814</v>
      </c>
      <c r="Q136" s="545">
        <f t="shared" si="83"/>
        <v>939.8125</v>
      </c>
      <c r="R136" s="545">
        <f t="shared" si="84"/>
        <v>1049.125</v>
      </c>
    </row>
    <row r="137" spans="1:18" x14ac:dyDescent="0.25">
      <c r="A137" s="445"/>
      <c r="B137" s="18" t="s">
        <v>503</v>
      </c>
      <c r="C137" s="544">
        <v>23000</v>
      </c>
      <c r="D137" s="544">
        <v>26300</v>
      </c>
      <c r="E137" s="544">
        <v>29600</v>
      </c>
      <c r="F137" s="544">
        <v>32850</v>
      </c>
      <c r="G137" s="544">
        <v>35500</v>
      </c>
      <c r="H137" s="544">
        <v>38150</v>
      </c>
      <c r="I137" s="544">
        <v>40750</v>
      </c>
      <c r="J137" s="544">
        <v>43400</v>
      </c>
      <c r="K137" s="544">
        <v>46000</v>
      </c>
      <c r="L137" s="544">
        <v>48600</v>
      </c>
      <c r="M137" s="542">
        <v>0.5</v>
      </c>
      <c r="N137" s="545">
        <f t="shared" si="80"/>
        <v>575</v>
      </c>
      <c r="O137" s="545">
        <f t="shared" si="81"/>
        <v>616.25</v>
      </c>
      <c r="P137" s="545">
        <f t="shared" si="82"/>
        <v>740</v>
      </c>
      <c r="Q137" s="545">
        <f t="shared" si="83"/>
        <v>854.375</v>
      </c>
      <c r="R137" s="545">
        <f t="shared" si="84"/>
        <v>953.75</v>
      </c>
    </row>
    <row r="138" spans="1:18" x14ac:dyDescent="0.25">
      <c r="A138" s="445"/>
      <c r="B138" s="18" t="s">
        <v>504</v>
      </c>
      <c r="C138" s="544">
        <f>$C$137*0.9</f>
        <v>20700</v>
      </c>
      <c r="D138" s="544">
        <f>$D$137*0.9</f>
        <v>23670</v>
      </c>
      <c r="E138" s="544">
        <f>$E$137*0.9</f>
        <v>26640</v>
      </c>
      <c r="F138" s="544">
        <f>$F$137*0.9</f>
        <v>29565</v>
      </c>
      <c r="G138" s="544">
        <f>$G$137*0.9</f>
        <v>31950</v>
      </c>
      <c r="H138" s="544">
        <f>$H$137*0.9</f>
        <v>34335</v>
      </c>
      <c r="I138" s="544">
        <f>$I$137*0.9</f>
        <v>36675</v>
      </c>
      <c r="J138" s="544">
        <f>$J$137*0.9</f>
        <v>39060</v>
      </c>
      <c r="K138" s="544">
        <f>$K$137*0.9</f>
        <v>41400</v>
      </c>
      <c r="L138" s="544">
        <f>$L$137*0.9</f>
        <v>43740</v>
      </c>
      <c r="M138" s="542">
        <v>0.45</v>
      </c>
      <c r="N138" s="545">
        <f t="shared" si="80"/>
        <v>517.5</v>
      </c>
      <c r="O138" s="545">
        <f t="shared" si="81"/>
        <v>554.625</v>
      </c>
      <c r="P138" s="545">
        <f t="shared" si="82"/>
        <v>666</v>
      </c>
      <c r="Q138" s="545">
        <f t="shared" si="83"/>
        <v>768.9375</v>
      </c>
      <c r="R138" s="545">
        <f t="shared" si="84"/>
        <v>858.375</v>
      </c>
    </row>
    <row r="139" spans="1:18" x14ac:dyDescent="0.25">
      <c r="A139" s="445"/>
      <c r="B139" s="18" t="s">
        <v>505</v>
      </c>
      <c r="C139" s="544">
        <f>$C$137*0.8</f>
        <v>18400</v>
      </c>
      <c r="D139" s="544">
        <f>$D$137*0.8</f>
        <v>21040</v>
      </c>
      <c r="E139" s="544">
        <f>$E$137*0.8</f>
        <v>23680</v>
      </c>
      <c r="F139" s="544">
        <f>$F$137*0.8</f>
        <v>26280</v>
      </c>
      <c r="G139" s="544">
        <f>$G$137*0.8</f>
        <v>28400</v>
      </c>
      <c r="H139" s="544">
        <f>$H$137*0.8</f>
        <v>30520</v>
      </c>
      <c r="I139" s="544">
        <f>$I$137*0.8</f>
        <v>32600</v>
      </c>
      <c r="J139" s="544">
        <f>$J$137*0.8</f>
        <v>34720</v>
      </c>
      <c r="K139" s="544">
        <f>$K$137*0.8</f>
        <v>36800</v>
      </c>
      <c r="L139" s="544">
        <f>$L$137*0.8</f>
        <v>38880</v>
      </c>
      <c r="M139" s="542">
        <v>0.4</v>
      </c>
      <c r="N139" s="545">
        <f t="shared" si="80"/>
        <v>460</v>
      </c>
      <c r="O139" s="545">
        <f t="shared" si="81"/>
        <v>493</v>
      </c>
      <c r="P139" s="545">
        <f t="shared" si="82"/>
        <v>592</v>
      </c>
      <c r="Q139" s="545">
        <f t="shared" si="83"/>
        <v>683.5</v>
      </c>
      <c r="R139" s="545">
        <f t="shared" si="84"/>
        <v>763</v>
      </c>
    </row>
    <row r="140" spans="1:18" x14ac:dyDescent="0.25">
      <c r="A140" s="445"/>
      <c r="B140" s="546">
        <v>0.35</v>
      </c>
      <c r="C140" s="544">
        <f>$C$137*0.7</f>
        <v>16099.999999999998</v>
      </c>
      <c r="D140" s="544">
        <f>$D$137*0.7</f>
        <v>18410</v>
      </c>
      <c r="E140" s="544">
        <f>$E$137*0.7</f>
        <v>20720</v>
      </c>
      <c r="F140" s="544">
        <f>$F$137*0.7</f>
        <v>22995</v>
      </c>
      <c r="G140" s="544">
        <f>$G$137*0.7</f>
        <v>24850</v>
      </c>
      <c r="H140" s="544">
        <f>$H$137*0.7</f>
        <v>26705</v>
      </c>
      <c r="I140" s="544">
        <f>$I$137*0.7</f>
        <v>28525</v>
      </c>
      <c r="J140" s="544">
        <f>$J$137*0.7</f>
        <v>30379.999999999996</v>
      </c>
      <c r="K140" s="544">
        <f>$K$137*0.7</f>
        <v>32199.999999999996</v>
      </c>
      <c r="L140" s="544">
        <f>$L$137*0.7</f>
        <v>34020</v>
      </c>
      <c r="M140" s="542">
        <v>0.35</v>
      </c>
      <c r="N140" s="545">
        <f t="shared" si="80"/>
        <v>402.49999999999994</v>
      </c>
      <c r="O140" s="545">
        <f t="shared" si="81"/>
        <v>431.375</v>
      </c>
      <c r="P140" s="545">
        <f t="shared" si="82"/>
        <v>518</v>
      </c>
      <c r="Q140" s="545">
        <f t="shared" si="83"/>
        <v>598.0625</v>
      </c>
      <c r="R140" s="545">
        <f t="shared" si="84"/>
        <v>667.625</v>
      </c>
    </row>
    <row r="141" spans="1:18" x14ac:dyDescent="0.25">
      <c r="A141" s="445"/>
      <c r="B141" s="18" t="s">
        <v>506</v>
      </c>
      <c r="C141" s="541">
        <f>$C$137*0.6</f>
        <v>13800</v>
      </c>
      <c r="D141" s="541">
        <f>$D$137*0.6</f>
        <v>15780</v>
      </c>
      <c r="E141" s="541">
        <f>$E$137*0.6</f>
        <v>17760</v>
      </c>
      <c r="F141" s="541">
        <f>$F$137*0.6</f>
        <v>19710</v>
      </c>
      <c r="G141" s="541">
        <f>$G$137*0.6</f>
        <v>21300</v>
      </c>
      <c r="H141" s="541">
        <f>$H$137*0.6</f>
        <v>22890</v>
      </c>
      <c r="I141" s="541">
        <f>$I$137*0.6</f>
        <v>24450</v>
      </c>
      <c r="J141" s="541">
        <f>$J$137*0.6</f>
        <v>26040</v>
      </c>
      <c r="K141" s="541">
        <f>$K$137*0.6</f>
        <v>27600</v>
      </c>
      <c r="L141" s="541">
        <f>$L$137*0.6</f>
        <v>29160</v>
      </c>
      <c r="M141" s="542">
        <v>0.3</v>
      </c>
      <c r="N141" s="543">
        <f t="shared" si="80"/>
        <v>345</v>
      </c>
      <c r="O141" s="543">
        <f t="shared" si="81"/>
        <v>369.75</v>
      </c>
      <c r="P141" s="543">
        <f t="shared" si="82"/>
        <v>444</v>
      </c>
      <c r="Q141" s="543">
        <f t="shared" si="83"/>
        <v>512.625</v>
      </c>
      <c r="R141" s="543">
        <f t="shared" si="84"/>
        <v>572.25</v>
      </c>
    </row>
    <row r="142" spans="1:18" x14ac:dyDescent="0.25">
      <c r="A142" s="538" t="s">
        <v>493</v>
      </c>
      <c r="B142" s="538" t="s">
        <v>493</v>
      </c>
      <c r="C142" s="538" t="s">
        <v>493</v>
      </c>
      <c r="D142" s="538" t="s">
        <v>493</v>
      </c>
      <c r="E142" s="538" t="s">
        <v>493</v>
      </c>
      <c r="F142" s="538" t="s">
        <v>493</v>
      </c>
      <c r="G142" s="538" t="s">
        <v>493</v>
      </c>
      <c r="H142" s="538" t="s">
        <v>493</v>
      </c>
      <c r="I142" s="538"/>
      <c r="J142" s="538"/>
      <c r="K142" s="538"/>
      <c r="L142" s="538"/>
    </row>
    <row r="143" spans="1:18" x14ac:dyDescent="0.25">
      <c r="M143" s="550"/>
      <c r="N143" s="550"/>
      <c r="O143" s="550"/>
      <c r="P143" s="550"/>
      <c r="Q143" s="550"/>
      <c r="R143" s="550"/>
    </row>
    <row r="144" spans="1:18" x14ac:dyDescent="0.25">
      <c r="M144" s="550"/>
      <c r="N144" s="550"/>
      <c r="O144" s="550"/>
      <c r="P144" s="550"/>
      <c r="Q144" s="550"/>
      <c r="R144" s="550"/>
    </row>
    <row r="145" spans="13:18" x14ac:dyDescent="0.25">
      <c r="M145" s="550"/>
      <c r="N145" s="550"/>
      <c r="O145" s="550"/>
      <c r="P145" s="550"/>
      <c r="Q145" s="550"/>
      <c r="R145" s="550"/>
    </row>
    <row r="146" spans="13:18" x14ac:dyDescent="0.25">
      <c r="M146" s="550"/>
      <c r="N146" s="550"/>
      <c r="O146" s="550"/>
      <c r="P146" s="550"/>
      <c r="Q146" s="550"/>
      <c r="R146" s="550"/>
    </row>
    <row r="147" spans="13:18" x14ac:dyDescent="0.25">
      <c r="M147" s="550"/>
      <c r="N147" s="550"/>
      <c r="O147" s="550"/>
      <c r="P147" s="550"/>
      <c r="Q147" s="550"/>
      <c r="R147" s="550"/>
    </row>
    <row r="148" spans="13:18" x14ac:dyDescent="0.25">
      <c r="M148" s="550"/>
      <c r="N148" s="550"/>
      <c r="O148" s="550"/>
      <c r="P148" s="550"/>
      <c r="Q148" s="550"/>
      <c r="R148" s="550"/>
    </row>
    <row r="149" spans="13:18" x14ac:dyDescent="0.25">
      <c r="M149" s="550"/>
      <c r="N149" s="550"/>
      <c r="O149" s="550"/>
      <c r="P149" s="550"/>
      <c r="Q149" s="550"/>
      <c r="R149" s="550"/>
    </row>
    <row r="150" spans="13:18" x14ac:dyDescent="0.25">
      <c r="M150" s="550"/>
      <c r="N150" s="550"/>
      <c r="O150" s="550"/>
      <c r="P150" s="550"/>
      <c r="Q150" s="550"/>
      <c r="R150" s="550"/>
    </row>
    <row r="151" spans="13:18" x14ac:dyDescent="0.25">
      <c r="M151" s="550"/>
      <c r="N151" s="550"/>
      <c r="O151" s="550"/>
      <c r="P151" s="550"/>
      <c r="Q151" s="550"/>
      <c r="R151" s="550"/>
    </row>
    <row r="152" spans="13:18" x14ac:dyDescent="0.25">
      <c r="M152" s="550"/>
      <c r="N152" s="550"/>
      <c r="O152" s="550"/>
      <c r="P152" s="550"/>
      <c r="Q152" s="550"/>
      <c r="R152" s="550"/>
    </row>
    <row r="153" spans="13:18" x14ac:dyDescent="0.25">
      <c r="M153" s="550"/>
      <c r="N153" s="550"/>
      <c r="O153" s="550"/>
      <c r="P153" s="550"/>
      <c r="Q153" s="550"/>
      <c r="R153" s="550"/>
    </row>
    <row r="154" spans="13:18" x14ac:dyDescent="0.25">
      <c r="M154" s="550"/>
      <c r="N154" s="550"/>
      <c r="O154" s="550"/>
      <c r="P154" s="550"/>
      <c r="Q154" s="550"/>
      <c r="R154" s="550"/>
    </row>
    <row r="155" spans="13:18" x14ac:dyDescent="0.25">
      <c r="M155" s="550"/>
      <c r="N155" s="550"/>
      <c r="O155" s="550"/>
      <c r="P155" s="550"/>
      <c r="Q155" s="550"/>
      <c r="R155" s="550"/>
    </row>
    <row r="156" spans="13:18" x14ac:dyDescent="0.25">
      <c r="M156" s="550"/>
      <c r="N156" s="550"/>
      <c r="O156" s="550"/>
      <c r="P156" s="550"/>
      <c r="Q156" s="550"/>
      <c r="R156" s="550"/>
    </row>
    <row r="157" spans="13:18" x14ac:dyDescent="0.25">
      <c r="M157" s="550"/>
      <c r="N157" s="550"/>
      <c r="O157" s="550"/>
      <c r="P157" s="550"/>
      <c r="Q157" s="550"/>
      <c r="R157" s="550"/>
    </row>
    <row r="158" spans="13:18" x14ac:dyDescent="0.25">
      <c r="M158" s="550"/>
      <c r="N158" s="550"/>
      <c r="O158" s="550"/>
      <c r="P158" s="550"/>
      <c r="Q158" s="550"/>
      <c r="R158" s="550"/>
    </row>
    <row r="159" spans="13:18" x14ac:dyDescent="0.25">
      <c r="M159" s="550"/>
      <c r="N159" s="550"/>
      <c r="O159" s="550"/>
      <c r="P159" s="550"/>
      <c r="Q159" s="550"/>
      <c r="R159" s="550"/>
    </row>
    <row r="160" spans="13:18" x14ac:dyDescent="0.25">
      <c r="M160" s="550"/>
      <c r="N160" s="550"/>
      <c r="O160" s="550"/>
      <c r="P160" s="550"/>
      <c r="Q160" s="550"/>
      <c r="R160" s="550"/>
    </row>
    <row r="161" spans="13:18" x14ac:dyDescent="0.25">
      <c r="M161" s="550"/>
      <c r="N161" s="550"/>
      <c r="O161" s="550"/>
      <c r="P161" s="550"/>
      <c r="Q161" s="550"/>
      <c r="R161" s="550"/>
    </row>
    <row r="162" spans="13:18" x14ac:dyDescent="0.25">
      <c r="M162" s="550"/>
      <c r="N162" s="550"/>
      <c r="O162" s="550"/>
      <c r="P162" s="550"/>
      <c r="Q162" s="550"/>
      <c r="R162" s="550"/>
    </row>
    <row r="163" spans="13:18" x14ac:dyDescent="0.25">
      <c r="M163" s="550"/>
      <c r="N163" s="550"/>
      <c r="O163" s="550"/>
      <c r="P163" s="550"/>
      <c r="Q163" s="550"/>
      <c r="R163" s="550"/>
    </row>
    <row r="164" spans="13:18" x14ac:dyDescent="0.25">
      <c r="M164" s="550"/>
      <c r="N164" s="550"/>
      <c r="O164" s="550"/>
      <c r="P164" s="550"/>
      <c r="Q164" s="550"/>
      <c r="R164" s="550"/>
    </row>
    <row r="165" spans="13:18" x14ac:dyDescent="0.25">
      <c r="M165" s="550"/>
      <c r="N165" s="550"/>
      <c r="O165" s="550"/>
      <c r="P165" s="550"/>
      <c r="Q165" s="550"/>
      <c r="R165" s="550"/>
    </row>
  </sheetData>
  <sheetProtection algorithmName="SHA-512" hashValue="P9OHOO1OHh49uogMkbUVNHyxNFp93Fss1OplAuNYKrAj5NKSQ5KpE/yia2pR5iutPgTLe7bKUtGcr3C+cG2ung==" saltValue="GgCI58yuKw5T0s13xtzx4A==" spinCount="100000" sheet="1" objects="1" scenarios="1"/>
  <pageMargins left="0.35" right="0.25" top="0.32" bottom="0.5" header="0.32" footer="0.3"/>
  <pageSetup scale="75" fitToWidth="2" fitToHeight="2" orientation="portrait" r:id="rId1"/>
  <headerFooter alignWithMargins="0">
    <oddFooter>&amp;L&amp;7&amp;D NHD 775.687.2033&amp;C&amp;7&amp;F  &amp;A&amp;R&amp;7Page &amp;P of &amp;N</oddFooter>
  </headerFooter>
  <rowBreaks count="1" manualBreakCount="1">
    <brk id="70" max="16383"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63"/>
  <sheetViews>
    <sheetView showGridLines="0" zoomScale="115" zoomScaleNormal="115" zoomScaleSheetLayoutView="100" workbookViewId="0"/>
  </sheetViews>
  <sheetFormatPr defaultColWidth="9.109375" defaultRowHeight="13.2" x14ac:dyDescent="0.25"/>
  <cols>
    <col min="1" max="1" width="4.44140625" style="2" customWidth="1"/>
    <col min="2" max="2" width="2.33203125" style="2" customWidth="1"/>
    <col min="3" max="3" width="22" style="2" customWidth="1"/>
    <col min="4" max="4" width="21.6640625" style="2" customWidth="1"/>
    <col min="5" max="5" width="16.6640625" style="2" customWidth="1"/>
    <col min="6" max="6" width="2.88671875" style="2" customWidth="1"/>
    <col min="7" max="7" width="10.33203125" style="2" customWidth="1"/>
    <col min="8" max="8" width="6.6640625" style="2" customWidth="1"/>
    <col min="9" max="9" width="12.88671875" style="2" customWidth="1"/>
    <col min="10" max="10" width="1.88671875" style="2" customWidth="1"/>
    <col min="11" max="11" width="17.44140625" style="2" customWidth="1"/>
    <col min="12" max="16384" width="9.109375" style="2"/>
  </cols>
  <sheetData>
    <row r="1" spans="1:11" x14ac:dyDescent="0.25">
      <c r="A1" s="1" t="str">
        <f>Div</f>
        <v>State of Nevada Housing Division</v>
      </c>
    </row>
    <row r="2" spans="1:11" ht="15.6" x14ac:dyDescent="0.3">
      <c r="A2" s="4" t="str">
        <f>nhd</f>
        <v>2014 LOW-INCOME HOUSING UNIVERSAL FUNDING APPLICATION</v>
      </c>
      <c r="B2" s="5"/>
      <c r="C2" s="5"/>
      <c r="D2" s="5"/>
      <c r="E2" s="6"/>
      <c r="F2" s="6"/>
    </row>
    <row r="3" spans="1:11" ht="15.6" x14ac:dyDescent="0.3">
      <c r="A3" s="7" t="s">
        <v>564</v>
      </c>
      <c r="B3" s="8"/>
      <c r="C3" s="8"/>
      <c r="D3" s="8"/>
      <c r="E3" s="6"/>
      <c r="F3" s="6"/>
      <c r="I3" s="6"/>
    </row>
    <row r="4" spans="1:11" ht="15.6" x14ac:dyDescent="0.3">
      <c r="A4" s="359" t="s">
        <v>565</v>
      </c>
      <c r="B4" s="9"/>
      <c r="C4" s="9"/>
      <c r="D4" s="9"/>
      <c r="E4" s="9"/>
      <c r="F4" s="9"/>
      <c r="I4" s="9"/>
    </row>
    <row r="5" spans="1:11" ht="15.6" x14ac:dyDescent="0.3">
      <c r="A5" s="9" t="s">
        <v>578</v>
      </c>
      <c r="B5" s="362" t="s">
        <v>563</v>
      </c>
      <c r="C5" s="362"/>
      <c r="E5" s="362"/>
      <c r="F5" s="9"/>
      <c r="I5" s="9"/>
      <c r="J5" s="9"/>
      <c r="K5" s="9"/>
    </row>
    <row r="6" spans="1:11" ht="9.75" customHeight="1" x14ac:dyDescent="0.3">
      <c r="A6" s="9"/>
      <c r="B6" s="362"/>
      <c r="C6" s="559"/>
      <c r="D6"/>
      <c r="E6"/>
      <c r="F6"/>
      <c r="G6"/>
      <c r="H6"/>
      <c r="I6"/>
      <c r="J6"/>
      <c r="K6"/>
    </row>
    <row r="7" spans="1:11" ht="15.75" customHeight="1" x14ac:dyDescent="0.3">
      <c r="C7" s="574" t="s">
        <v>543</v>
      </c>
      <c r="D7" s="574" t="s">
        <v>544</v>
      </c>
      <c r="E7" s="575"/>
      <c r="F7" s="575"/>
      <c r="G7" s="575"/>
      <c r="H7" s="575"/>
      <c r="I7" s="575"/>
      <c r="J7"/>
      <c r="K7"/>
    </row>
    <row r="8" spans="1:11" ht="15" x14ac:dyDescent="0.25">
      <c r="C8" s="561" t="s">
        <v>23</v>
      </c>
      <c r="D8" s="899">
        <f>ProjName</f>
        <v>0</v>
      </c>
      <c r="E8" s="899"/>
      <c r="F8" s="899"/>
      <c r="G8" s="899"/>
      <c r="H8" s="899"/>
      <c r="I8" s="899"/>
      <c r="J8"/>
      <c r="K8"/>
    </row>
    <row r="9" spans="1:11" ht="15" x14ac:dyDescent="0.25">
      <c r="C9" s="38" t="s">
        <v>24</v>
      </c>
      <c r="D9" s="900">
        <f>ProjAddr</f>
        <v>0</v>
      </c>
      <c r="E9" s="900"/>
      <c r="F9" s="900"/>
      <c r="G9" s="900"/>
      <c r="H9" s="900"/>
      <c r="I9" s="900"/>
      <c r="J9"/>
      <c r="K9"/>
    </row>
    <row r="10" spans="1:11" ht="15" x14ac:dyDescent="0.25">
      <c r="C10" s="38" t="s">
        <v>945</v>
      </c>
      <c r="D10" s="898">
        <f>ProjCCZip</f>
        <v>0</v>
      </c>
      <c r="E10" s="898"/>
      <c r="F10" s="898"/>
      <c r="G10" s="898"/>
      <c r="H10" s="898"/>
      <c r="I10" s="898"/>
      <c r="J10"/>
      <c r="K10"/>
    </row>
    <row r="11" spans="1:11" ht="15" x14ac:dyDescent="0.25">
      <c r="C11" s="566" t="s">
        <v>946</v>
      </c>
      <c r="D11" s="898">
        <f>Applicant</f>
        <v>0</v>
      </c>
      <c r="E11" s="898"/>
      <c r="F11" s="898"/>
      <c r="G11" s="898"/>
      <c r="H11" s="898"/>
      <c r="I11" s="898"/>
      <c r="J11"/>
      <c r="K11"/>
    </row>
    <row r="12" spans="1:11" ht="15" x14ac:dyDescent="0.25">
      <c r="C12" s="561" t="s">
        <v>546</v>
      </c>
      <c r="D12"/>
      <c r="E12"/>
      <c r="F12"/>
      <c r="G12"/>
      <c r="H12"/>
      <c r="I12"/>
      <c r="J12"/>
      <c r="K12"/>
    </row>
    <row r="13" spans="1:11" ht="15" x14ac:dyDescent="0.25">
      <c r="C13" s="560"/>
      <c r="D13"/>
      <c r="E13"/>
      <c r="F13"/>
      <c r="G13"/>
      <c r="H13"/>
      <c r="I13"/>
      <c r="J13"/>
      <c r="K13"/>
    </row>
    <row r="14" spans="1:11" ht="15.6" x14ac:dyDescent="0.3">
      <c r="C14" s="563" t="s">
        <v>547</v>
      </c>
      <c r="D14"/>
      <c r="E14"/>
      <c r="F14"/>
      <c r="G14"/>
      <c r="H14"/>
      <c r="I14"/>
      <c r="J14"/>
      <c r="K14"/>
    </row>
    <row r="15" spans="1:11" ht="15" x14ac:dyDescent="0.25">
      <c r="C15" s="353" t="s">
        <v>548</v>
      </c>
      <c r="E15" s="665"/>
      <c r="F15"/>
      <c r="G15"/>
      <c r="H15"/>
      <c r="I15"/>
      <c r="J15"/>
      <c r="K15"/>
    </row>
    <row r="16" spans="1:11" ht="15" x14ac:dyDescent="0.25">
      <c r="C16" s="353" t="s">
        <v>549</v>
      </c>
      <c r="E16" s="666"/>
      <c r="F16"/>
      <c r="G16"/>
      <c r="H16"/>
      <c r="I16"/>
      <c r="J16"/>
      <c r="K16"/>
    </row>
    <row r="17" spans="3:11" ht="15" x14ac:dyDescent="0.25">
      <c r="C17" s="353" t="s">
        <v>579</v>
      </c>
      <c r="E17" s="666"/>
      <c r="F17"/>
      <c r="G17"/>
      <c r="H17"/>
      <c r="I17"/>
      <c r="J17"/>
      <c r="K17"/>
    </row>
    <row r="18" spans="3:11" ht="15" x14ac:dyDescent="0.25">
      <c r="C18" s="353" t="s">
        <v>580</v>
      </c>
      <c r="E18" s="666"/>
      <c r="F18"/>
      <c r="G18"/>
      <c r="H18"/>
      <c r="I18"/>
      <c r="J18"/>
      <c r="K18"/>
    </row>
    <row r="19" spans="3:11" ht="15" x14ac:dyDescent="0.25">
      <c r="C19" s="560"/>
      <c r="D19"/>
      <c r="E19"/>
      <c r="F19"/>
      <c r="G19"/>
      <c r="H19"/>
      <c r="I19"/>
      <c r="J19"/>
      <c r="K19"/>
    </row>
    <row r="20" spans="3:11" ht="15.6" x14ac:dyDescent="0.3">
      <c r="C20" s="574" t="s">
        <v>550</v>
      </c>
      <c r="D20" s="897" t="s">
        <v>566</v>
      </c>
      <c r="E20" s="897"/>
      <c r="F20" s="575"/>
      <c r="G20" s="575"/>
      <c r="H20" s="575"/>
      <c r="I20" s="575"/>
      <c r="J20"/>
      <c r="K20"/>
    </row>
    <row r="21" spans="3:11" x14ac:dyDescent="0.25">
      <c r="E21" s="564" t="s">
        <v>567</v>
      </c>
      <c r="F21" s="564"/>
      <c r="G21" s="564" t="s">
        <v>568</v>
      </c>
      <c r="H21"/>
      <c r="I21"/>
      <c r="J21"/>
      <c r="K21"/>
    </row>
    <row r="22" spans="3:11" ht="5.25" customHeight="1" x14ac:dyDescent="0.25">
      <c r="C22" s="561"/>
      <c r="D22" s="561"/>
      <c r="E22" s="566"/>
      <c r="F22" s="566"/>
      <c r="G22" s="566"/>
      <c r="H22" s="567"/>
      <c r="I22" s="566"/>
      <c r="J22" s="568"/>
      <c r="K22" s="566"/>
    </row>
    <row r="23" spans="3:11" ht="15" x14ac:dyDescent="0.25">
      <c r="C23" s="901" t="s">
        <v>569</v>
      </c>
      <c r="D23" s="901"/>
      <c r="E23" s="735">
        <v>0</v>
      </c>
      <c r="F23" s="566"/>
      <c r="G23" s="696">
        <f>IF($E$24=0,0,E23/$E$24)</f>
        <v>0</v>
      </c>
      <c r="H23" s="569"/>
      <c r="I23" s="566"/>
      <c r="J23" s="569"/>
      <c r="K23" s="566"/>
    </row>
    <row r="24" spans="3:11" ht="15" x14ac:dyDescent="0.25">
      <c r="C24" s="561" t="s">
        <v>570</v>
      </c>
      <c r="D24" s="561"/>
      <c r="E24" s="735">
        <v>0</v>
      </c>
      <c r="F24" s="566"/>
      <c r="G24" s="696">
        <f>IF($E$24=0,0,E24/$E$24)</f>
        <v>0</v>
      </c>
      <c r="H24" s="569"/>
      <c r="I24" s="566"/>
      <c r="J24" s="569"/>
      <c r="K24" s="566"/>
    </row>
    <row r="25" spans="3:11" ht="15" x14ac:dyDescent="0.25">
      <c r="C25" s="561"/>
      <c r="D25" s="561"/>
      <c r="E25" s="561"/>
      <c r="F25" s="561"/>
      <c r="G25" s="697"/>
      <c r="H25" s="561"/>
      <c r="I25" s="566"/>
      <c r="J25" s="569"/>
      <c r="K25" s="566"/>
    </row>
    <row r="26" spans="3:11" ht="15" x14ac:dyDescent="0.25">
      <c r="C26" s="901" t="s">
        <v>581</v>
      </c>
      <c r="D26" s="902"/>
      <c r="E26" s="736">
        <v>0</v>
      </c>
      <c r="F26" s="566"/>
      <c r="G26" s="696">
        <f>IF(E26=0,0,E26/$E$26)</f>
        <v>0</v>
      </c>
      <c r="H26" s="569"/>
      <c r="I26" s="566"/>
      <c r="J26" s="569"/>
      <c r="K26" s="566"/>
    </row>
    <row r="27" spans="3:11" ht="15" x14ac:dyDescent="0.25">
      <c r="C27" s="901" t="s">
        <v>196</v>
      </c>
      <c r="D27" s="901"/>
      <c r="E27" s="736">
        <v>0</v>
      </c>
      <c r="F27" s="566"/>
      <c r="G27" s="696">
        <f>IF(E26=0,0,E27/$E$26)</f>
        <v>0</v>
      </c>
      <c r="H27" s="569"/>
      <c r="I27" s="566"/>
      <c r="J27" s="569"/>
      <c r="K27" s="566"/>
    </row>
    <row r="28" spans="3:11" ht="15" x14ac:dyDescent="0.25">
      <c r="C28" s="561"/>
      <c r="D28" s="561"/>
      <c r="E28" s="561"/>
      <c r="F28" s="561"/>
      <c r="G28" s="697"/>
      <c r="H28" s="569"/>
      <c r="I28" s="566"/>
      <c r="J28" s="569"/>
      <c r="K28" s="566"/>
    </row>
    <row r="29" spans="3:11" ht="15" x14ac:dyDescent="0.25">
      <c r="C29" s="901" t="s">
        <v>690</v>
      </c>
      <c r="D29" s="901"/>
      <c r="E29" s="667">
        <v>0</v>
      </c>
      <c r="F29" s="566"/>
      <c r="G29" s="696">
        <f>IF($E$29=0,0,E29/$E$29)</f>
        <v>0</v>
      </c>
      <c r="H29" s="569"/>
      <c r="I29" s="566"/>
      <c r="J29" s="569"/>
      <c r="K29" s="566"/>
    </row>
    <row r="30" spans="3:11" ht="15" x14ac:dyDescent="0.25">
      <c r="C30" s="901" t="s">
        <v>688</v>
      </c>
      <c r="D30" s="901"/>
      <c r="E30" s="667">
        <v>0</v>
      </c>
      <c r="F30" s="566"/>
      <c r="G30" s="696">
        <f t="shared" ref="G30:G31" si="0">IF($E$29=0,0,E30/$E$29)</f>
        <v>0</v>
      </c>
      <c r="H30" s="569"/>
      <c r="I30" s="566"/>
      <c r="J30" s="569"/>
      <c r="K30" s="566"/>
    </row>
    <row r="31" spans="3:11" ht="15" x14ac:dyDescent="0.25">
      <c r="C31" s="905" t="s">
        <v>689</v>
      </c>
      <c r="D31" s="905"/>
      <c r="E31" s="667">
        <v>0</v>
      </c>
      <c r="F31" s="566"/>
      <c r="G31" s="696">
        <f t="shared" si="0"/>
        <v>0</v>
      </c>
      <c r="H31" s="569"/>
      <c r="I31" s="566"/>
      <c r="J31" s="569"/>
      <c r="K31" s="566"/>
    </row>
    <row r="32" spans="3:11" ht="14.4" x14ac:dyDescent="0.3">
      <c r="C32" s="562"/>
      <c r="D32" s="562"/>
      <c r="E32" s="570"/>
      <c r="F32" s="570"/>
      <c r="G32" s="570"/>
      <c r="H32" s="570"/>
      <c r="I32" s="570"/>
      <c r="J32" s="570"/>
      <c r="K32" s="570"/>
    </row>
    <row r="33" spans="3:11" ht="15.6" x14ac:dyDescent="0.3">
      <c r="C33" s="574" t="s">
        <v>571</v>
      </c>
      <c r="D33" s="897" t="s">
        <v>572</v>
      </c>
      <c r="E33" s="897"/>
      <c r="F33" s="897" t="s">
        <v>88</v>
      </c>
      <c r="G33" s="897"/>
      <c r="H33" s="575"/>
      <c r="I33" s="575"/>
      <c r="J33"/>
      <c r="K33"/>
    </row>
    <row r="34" spans="3:11" ht="15" customHeight="1" x14ac:dyDescent="0.25">
      <c r="C34" s="561" t="s">
        <v>573</v>
      </c>
      <c r="D34" s="561"/>
      <c r="E34" s="668">
        <v>0</v>
      </c>
      <c r="F34" s="906"/>
      <c r="G34" s="907"/>
      <c r="H34" s="907"/>
      <c r="I34" s="907"/>
      <c r="J34"/>
      <c r="K34"/>
    </row>
    <row r="35" spans="3:11" ht="15" x14ac:dyDescent="0.25">
      <c r="C35" s="903" t="s">
        <v>574</v>
      </c>
      <c r="D35" s="903"/>
      <c r="E35" s="669">
        <v>0</v>
      </c>
      <c r="F35" s="906"/>
      <c r="G35" s="907"/>
      <c r="H35" s="907"/>
      <c r="I35" s="907"/>
      <c r="J35"/>
      <c r="K35"/>
    </row>
    <row r="36" spans="3:11" ht="15.6" x14ac:dyDescent="0.25">
      <c r="C36" s="904" t="s">
        <v>691</v>
      </c>
      <c r="D36" s="904"/>
      <c r="E36" s="701">
        <f>+E34-E35</f>
        <v>0</v>
      </c>
      <c r="F36" s="561"/>
      <c r="G36" s="561"/>
      <c r="H36"/>
      <c r="I36"/>
      <c r="J36"/>
      <c r="K36"/>
    </row>
    <row r="37" spans="3:11" ht="15" x14ac:dyDescent="0.25">
      <c r="C37" s="903" t="s">
        <v>575</v>
      </c>
      <c r="D37" s="903"/>
      <c r="E37" s="702">
        <v>0</v>
      </c>
      <c r="F37" s="906"/>
      <c r="G37" s="907"/>
      <c r="H37" s="907"/>
      <c r="I37" s="907"/>
      <c r="J37"/>
      <c r="K37"/>
    </row>
    <row r="38" spans="3:11" ht="15" x14ac:dyDescent="0.25">
      <c r="C38" s="565" t="s">
        <v>576</v>
      </c>
      <c r="D38" s="302"/>
      <c r="E38" s="670">
        <v>0</v>
      </c>
      <c r="F38" s="906"/>
      <c r="G38" s="907"/>
      <c r="H38" s="907"/>
      <c r="I38" s="907"/>
      <c r="J38"/>
      <c r="K38"/>
    </row>
    <row r="39" spans="3:11" ht="15.6" x14ac:dyDescent="0.25">
      <c r="C39" s="699" t="s">
        <v>577</v>
      </c>
      <c r="D39" s="700"/>
      <c r="E39" s="671">
        <f>+E37*E38</f>
        <v>0</v>
      </c>
      <c r="F39" s="561"/>
      <c r="G39" s="561"/>
      <c r="H39"/>
      <c r="I39"/>
      <c r="J39"/>
      <c r="K39"/>
    </row>
    <row r="40" spans="3:11" ht="15.6" x14ac:dyDescent="0.3">
      <c r="C40" s="563"/>
      <c r="D40"/>
      <c r="E40"/>
      <c r="F40"/>
      <c r="G40"/>
      <c r="H40"/>
      <c r="I40"/>
      <c r="J40"/>
      <c r="K40"/>
    </row>
    <row r="41" spans="3:11" ht="15.6" x14ac:dyDescent="0.3">
      <c r="C41" s="574" t="s">
        <v>582</v>
      </c>
      <c r="D41" s="897" t="s">
        <v>583</v>
      </c>
      <c r="E41" s="897"/>
      <c r="F41" s="208"/>
      <c r="G41" s="208"/>
      <c r="H41" s="208"/>
      <c r="I41" s="208"/>
      <c r="J41" s="13"/>
    </row>
    <row r="42" spans="3:11" ht="15" x14ac:dyDescent="0.25">
      <c r="C42" s="571" t="s">
        <v>587</v>
      </c>
      <c r="D42"/>
      <c r="E42"/>
      <c r="F42"/>
      <c r="J42" s="13"/>
    </row>
    <row r="43" spans="3:11" ht="15" x14ac:dyDescent="0.25">
      <c r="C43" s="571" t="s">
        <v>588</v>
      </c>
      <c r="D43" s="572"/>
      <c r="E43" s="572"/>
      <c r="F43" s="572"/>
      <c r="G43" s="408"/>
      <c r="H43" s="408"/>
      <c r="I43" s="408"/>
      <c r="J43" s="13"/>
    </row>
    <row r="44" spans="3:11" ht="15" x14ac:dyDescent="0.25">
      <c r="C44" s="571" t="s">
        <v>589</v>
      </c>
      <c r="D44" s="572"/>
      <c r="E44" s="572"/>
      <c r="F44" s="572"/>
      <c r="G44" s="408"/>
      <c r="H44" s="408"/>
      <c r="I44" s="408"/>
      <c r="J44" s="13"/>
    </row>
    <row r="45" spans="3:11" ht="15" x14ac:dyDescent="0.25">
      <c r="C45" s="571" t="s">
        <v>590</v>
      </c>
      <c r="D45" s="572"/>
      <c r="E45" s="572"/>
      <c r="F45" s="572"/>
      <c r="G45" s="408"/>
      <c r="H45" s="408"/>
      <c r="I45" s="408"/>
      <c r="J45" s="13"/>
    </row>
    <row r="46" spans="3:11" ht="15" x14ac:dyDescent="0.25">
      <c r="C46" s="21"/>
      <c r="D46" s="13"/>
      <c r="E46" s="13"/>
      <c r="F46" s="13"/>
      <c r="G46" s="13"/>
      <c r="H46" s="13"/>
      <c r="I46" s="13"/>
      <c r="J46" s="13"/>
    </row>
    <row r="47" spans="3:11" ht="15.6" x14ac:dyDescent="0.3">
      <c r="C47" s="103" t="s">
        <v>77</v>
      </c>
      <c r="D47" s="104"/>
      <c r="E47" s="13"/>
      <c r="F47" s="13"/>
      <c r="G47" s="13"/>
      <c r="H47" s="13"/>
      <c r="I47" s="38"/>
      <c r="J47" s="38"/>
    </row>
    <row r="48" spans="3:11" ht="15.6" x14ac:dyDescent="0.3">
      <c r="C48" s="107" t="s">
        <v>584</v>
      </c>
      <c r="D48" s="822"/>
      <c r="E48" s="822"/>
      <c r="F48" s="822"/>
      <c r="G48" s="822"/>
      <c r="H48" s="822"/>
      <c r="I48" s="822"/>
      <c r="J48" s="822"/>
    </row>
    <row r="49" spans="3:10" ht="15.6" x14ac:dyDescent="0.3">
      <c r="C49" s="107" t="s">
        <v>585</v>
      </c>
      <c r="D49" s="822"/>
      <c r="E49" s="822"/>
      <c r="F49" s="822"/>
      <c r="G49" s="822"/>
      <c r="H49" s="822"/>
      <c r="I49" s="822"/>
      <c r="J49" s="822"/>
    </row>
    <row r="50" spans="3:10" ht="15.6" x14ac:dyDescent="0.3">
      <c r="C50" s="107" t="s">
        <v>591</v>
      </c>
      <c r="D50" s="822"/>
      <c r="E50" s="822"/>
      <c r="F50" s="822"/>
      <c r="G50" s="822"/>
      <c r="H50" s="822"/>
      <c r="I50" s="822"/>
      <c r="J50" s="822"/>
    </row>
    <row r="51" spans="3:10" x14ac:dyDescent="0.25">
      <c r="C51" s="573" t="s">
        <v>592</v>
      </c>
      <c r="D51" s="13"/>
      <c r="E51" s="13"/>
      <c r="F51" s="13"/>
      <c r="G51" s="13"/>
      <c r="H51" s="13"/>
      <c r="I51" s="13"/>
      <c r="J51" s="13"/>
    </row>
    <row r="54" spans="3:10" ht="15" x14ac:dyDescent="0.25">
      <c r="C54" s="560"/>
      <c r="D54"/>
      <c r="E54"/>
      <c r="F54"/>
    </row>
    <row r="55" spans="3:10" ht="15" x14ac:dyDescent="0.25">
      <c r="C55" s="560"/>
      <c r="D55"/>
      <c r="E55"/>
      <c r="F55"/>
    </row>
    <row r="56" spans="3:10" ht="15" x14ac:dyDescent="0.25">
      <c r="C56" s="560"/>
      <c r="D56"/>
      <c r="E56"/>
      <c r="F56"/>
    </row>
    <row r="57" spans="3:10" ht="15" x14ac:dyDescent="0.25">
      <c r="C57" s="560"/>
      <c r="D57"/>
      <c r="E57"/>
      <c r="F57"/>
    </row>
    <row r="58" spans="3:10" ht="15" x14ac:dyDescent="0.25">
      <c r="C58" s="560"/>
      <c r="D58"/>
      <c r="E58"/>
      <c r="F58"/>
    </row>
    <row r="59" spans="3:10" ht="15" x14ac:dyDescent="0.25">
      <c r="C59" s="560"/>
      <c r="D59"/>
      <c r="E59"/>
      <c r="F59"/>
    </row>
    <row r="60" spans="3:10" ht="15" x14ac:dyDescent="0.25">
      <c r="C60" s="560"/>
      <c r="D60"/>
      <c r="E60"/>
      <c r="F60"/>
    </row>
    <row r="61" spans="3:10" ht="15" x14ac:dyDescent="0.25">
      <c r="C61" s="560"/>
      <c r="D61"/>
      <c r="E61"/>
      <c r="F61"/>
    </row>
    <row r="62" spans="3:10" ht="15" x14ac:dyDescent="0.25">
      <c r="C62" s="560"/>
      <c r="D62"/>
      <c r="E62"/>
      <c r="F62"/>
    </row>
    <row r="63" spans="3:10" ht="15" x14ac:dyDescent="0.25">
      <c r="C63" s="560"/>
      <c r="D63"/>
      <c r="E63"/>
      <c r="F63"/>
    </row>
  </sheetData>
  <sheetProtection algorithmName="SHA-512" hashValue="CgUbDSPpkXtWGQWq0W+k/X0KCk9vrcUORcQOvRkLAE4VGQPZCWXjRyXyWrwEplnTKbCGY8PV0+orjxFoOGMmZA==" saltValue="rsydzy5cSTodyBcj/x8zwg==" spinCount="100000" sheet="1" objects="1" scenarios="1"/>
  <mergeCells count="24">
    <mergeCell ref="D48:J48"/>
    <mergeCell ref="D49:J49"/>
    <mergeCell ref="D50:J50"/>
    <mergeCell ref="C23:D23"/>
    <mergeCell ref="C27:D27"/>
    <mergeCell ref="C29:D29"/>
    <mergeCell ref="C30:D30"/>
    <mergeCell ref="C35:D35"/>
    <mergeCell ref="C36:D36"/>
    <mergeCell ref="C31:D31"/>
    <mergeCell ref="C37:D37"/>
    <mergeCell ref="F37:I37"/>
    <mergeCell ref="F38:I38"/>
    <mergeCell ref="F35:I35"/>
    <mergeCell ref="D41:E41"/>
    <mergeCell ref="F34:I34"/>
    <mergeCell ref="D20:E20"/>
    <mergeCell ref="D10:I10"/>
    <mergeCell ref="F33:G33"/>
    <mergeCell ref="D8:I8"/>
    <mergeCell ref="D9:I9"/>
    <mergeCell ref="D11:I11"/>
    <mergeCell ref="D33:E33"/>
    <mergeCell ref="C26:D26"/>
  </mergeCells>
  <pageMargins left="0.35" right="0.25" top="0.32" bottom="0.5" header="0.32" footer="0.3"/>
  <pageSetup orientation="portrait" r:id="rId1"/>
  <headerFooter alignWithMargins="0">
    <oddFooter>&amp;L&amp;7&amp;D NHD 775.687.2033&amp;C&amp;7&amp;F  &amp;A&amp;R&amp;7Page &amp;P of &amp;N</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70"/>
  <sheetViews>
    <sheetView showGridLines="0" zoomScaleNormal="100" zoomScaleSheetLayoutView="100" workbookViewId="0"/>
  </sheetViews>
  <sheetFormatPr defaultColWidth="9.109375" defaultRowHeight="13.2" x14ac:dyDescent="0.25"/>
  <cols>
    <col min="1" max="1" width="4.88671875" style="2" customWidth="1"/>
    <col min="2" max="2" width="1.33203125" style="2" customWidth="1"/>
    <col min="3" max="3" width="24.44140625" style="2" customWidth="1"/>
    <col min="4" max="4" width="18.44140625" style="2" customWidth="1"/>
    <col min="5" max="5" width="16.6640625" style="2" customWidth="1"/>
    <col min="6" max="6" width="4.109375" style="2" customWidth="1"/>
    <col min="7" max="7" width="14.44140625" style="2" customWidth="1"/>
    <col min="8" max="8" width="2.88671875" style="2" customWidth="1"/>
    <col min="9" max="9" width="16.6640625" style="2" customWidth="1"/>
    <col min="10" max="10" width="1.88671875" style="2" hidden="1" customWidth="1"/>
    <col min="11" max="11" width="17.44140625" style="2" customWidth="1"/>
    <col min="12" max="16384" width="9.109375" style="2"/>
  </cols>
  <sheetData>
    <row r="1" spans="1:11" x14ac:dyDescent="0.25">
      <c r="A1" s="1" t="str">
        <f>Div</f>
        <v>State of Nevada Housing Division</v>
      </c>
    </row>
    <row r="2" spans="1:11" ht="15.6" x14ac:dyDescent="0.3">
      <c r="A2" s="4" t="str">
        <f>nhd</f>
        <v>2014 LOW-INCOME HOUSING UNIVERSAL FUNDING APPLICATION</v>
      </c>
      <c r="B2" s="5"/>
      <c r="C2" s="5"/>
      <c r="D2" s="5"/>
      <c r="E2" s="6"/>
      <c r="F2" s="6"/>
    </row>
    <row r="3" spans="1:11" ht="15.6" x14ac:dyDescent="0.3">
      <c r="A3" s="7" t="s">
        <v>540</v>
      </c>
      <c r="B3" s="8"/>
      <c r="C3" s="8"/>
      <c r="D3" s="8"/>
      <c r="E3" s="6"/>
      <c r="F3" s="6"/>
      <c r="I3" s="6"/>
    </row>
    <row r="4" spans="1:11" ht="15.6" x14ac:dyDescent="0.3">
      <c r="A4" s="359" t="s">
        <v>541</v>
      </c>
      <c r="B4" s="9"/>
      <c r="C4" s="9"/>
      <c r="D4" s="9"/>
      <c r="E4" s="9"/>
      <c r="F4" s="9"/>
      <c r="I4" s="9"/>
    </row>
    <row r="5" spans="1:11" ht="15.6" x14ac:dyDescent="0.3">
      <c r="A5" s="9" t="s">
        <v>559</v>
      </c>
      <c r="B5" s="362" t="s">
        <v>542</v>
      </c>
      <c r="C5" s="362"/>
      <c r="E5" s="362"/>
      <c r="F5" s="9"/>
      <c r="I5" s="9"/>
      <c r="J5" s="9"/>
      <c r="K5" s="9"/>
    </row>
    <row r="6" spans="1:11" ht="15.6" x14ac:dyDescent="0.3">
      <c r="A6" s="9"/>
      <c r="B6" s="362"/>
      <c r="C6" s="362"/>
      <c r="E6" s="362"/>
      <c r="F6" s="9"/>
      <c r="I6" s="9"/>
      <c r="J6" s="9"/>
      <c r="K6" s="9"/>
    </row>
    <row r="7" spans="1:11" ht="15.6" x14ac:dyDescent="0.3">
      <c r="A7" s="9"/>
      <c r="B7" s="9"/>
      <c r="C7" s="326" t="s">
        <v>543</v>
      </c>
      <c r="D7" s="326" t="s">
        <v>544</v>
      </c>
      <c r="E7" s="117"/>
      <c r="F7" s="117"/>
      <c r="G7" s="117"/>
      <c r="H7" s="117"/>
      <c r="I7" s="117"/>
    </row>
    <row r="8" spans="1:11" ht="15" x14ac:dyDescent="0.25">
      <c r="A8" s="9"/>
      <c r="B8" s="9"/>
      <c r="C8" s="681" t="s">
        <v>23</v>
      </c>
      <c r="D8" s="899">
        <f>ProjName</f>
        <v>0</v>
      </c>
      <c r="E8" s="899"/>
      <c r="F8" s="899"/>
      <c r="G8" s="899"/>
      <c r="H8" s="899"/>
      <c r="I8" s="899"/>
    </row>
    <row r="9" spans="1:11" ht="15" x14ac:dyDescent="0.25">
      <c r="A9" s="9"/>
      <c r="B9" s="9"/>
      <c r="C9" s="38" t="s">
        <v>24</v>
      </c>
      <c r="D9" s="900">
        <f>ProjAddr</f>
        <v>0</v>
      </c>
      <c r="E9" s="900"/>
      <c r="F9" s="900"/>
      <c r="G9" s="900"/>
      <c r="H9" s="900"/>
      <c r="I9" s="900"/>
    </row>
    <row r="10" spans="1:11" ht="15" x14ac:dyDescent="0.25">
      <c r="A10" s="9"/>
      <c r="B10" s="9"/>
      <c r="C10" s="38" t="s">
        <v>945</v>
      </c>
      <c r="D10" s="900">
        <f>ProjCCZip</f>
        <v>0</v>
      </c>
      <c r="E10" s="900"/>
      <c r="F10" s="900"/>
      <c r="G10" s="900"/>
      <c r="H10" s="900"/>
      <c r="I10" s="900"/>
    </row>
    <row r="11" spans="1:11" ht="15" x14ac:dyDescent="0.25">
      <c r="A11" s="9"/>
      <c r="B11" s="9"/>
      <c r="C11" s="566" t="s">
        <v>946</v>
      </c>
      <c r="D11" s="900">
        <f>Applicant</f>
        <v>0</v>
      </c>
      <c r="E11" s="900"/>
      <c r="F11" s="900"/>
      <c r="G11" s="900"/>
      <c r="H11" s="900"/>
      <c r="I11" s="900"/>
    </row>
    <row r="12" spans="1:11" ht="15" x14ac:dyDescent="0.25">
      <c r="A12" s="9"/>
      <c r="B12" s="9"/>
      <c r="C12" s="681" t="s">
        <v>546</v>
      </c>
      <c r="D12"/>
      <c r="E12"/>
      <c r="F12"/>
      <c r="G12"/>
      <c r="H12"/>
      <c r="I12"/>
    </row>
    <row r="13" spans="1:11" ht="15" x14ac:dyDescent="0.25">
      <c r="A13" s="9"/>
      <c r="B13" s="9"/>
      <c r="C13" s="681"/>
      <c r="D13"/>
      <c r="E13"/>
      <c r="F13"/>
      <c r="G13"/>
      <c r="H13"/>
      <c r="I13"/>
    </row>
    <row r="14" spans="1:11" ht="15" x14ac:dyDescent="0.25">
      <c r="A14" s="9"/>
      <c r="B14" s="9"/>
      <c r="C14" s="353" t="s">
        <v>547</v>
      </c>
      <c r="D14" s="353" t="s">
        <v>548</v>
      </c>
      <c r="F14" s="909"/>
      <c r="G14" s="910"/>
    </row>
    <row r="15" spans="1:11" ht="15" x14ac:dyDescent="0.25">
      <c r="A15" s="9"/>
      <c r="B15" s="9"/>
      <c r="C15" s="353"/>
      <c r="D15" s="353" t="s">
        <v>549</v>
      </c>
      <c r="F15" s="911"/>
      <c r="G15" s="912"/>
    </row>
    <row r="16" spans="1:11" ht="15" x14ac:dyDescent="0.25">
      <c r="A16" s="9"/>
      <c r="B16" s="9"/>
      <c r="C16" s="353"/>
    </row>
    <row r="17" spans="1:12" ht="15.6" x14ac:dyDescent="0.3">
      <c r="A17" s="9"/>
      <c r="B17" s="9"/>
      <c r="C17" s="326" t="s">
        <v>550</v>
      </c>
      <c r="D17" s="326" t="s">
        <v>551</v>
      </c>
      <c r="E17" s="117"/>
      <c r="F17" s="117"/>
      <c r="G17" s="117"/>
      <c r="H17" s="117"/>
      <c r="I17" s="117"/>
    </row>
    <row r="18" spans="1:12" ht="15" x14ac:dyDescent="0.25">
      <c r="A18" s="9"/>
      <c r="B18" s="9"/>
      <c r="C18" s="856" t="s">
        <v>552</v>
      </c>
      <c r="D18" s="856"/>
      <c r="E18" s="658"/>
    </row>
    <row r="19" spans="1:12" ht="15" x14ac:dyDescent="0.25">
      <c r="A19" s="9"/>
      <c r="B19" s="9"/>
      <c r="C19" s="556" t="s">
        <v>243</v>
      </c>
      <c r="D19" s="557"/>
      <c r="E19" s="659"/>
    </row>
    <row r="20" spans="1:12" ht="15" x14ac:dyDescent="0.25">
      <c r="A20" s="9"/>
      <c r="B20" s="9"/>
      <c r="C20" s="556" t="s">
        <v>553</v>
      </c>
      <c r="D20" s="557"/>
      <c r="E20" s="659"/>
    </row>
    <row r="21" spans="1:12" ht="15" x14ac:dyDescent="0.25">
      <c r="A21" s="9"/>
      <c r="B21" s="9"/>
      <c r="C21" s="556" t="s">
        <v>251</v>
      </c>
      <c r="D21" s="557"/>
      <c r="E21" s="659"/>
    </row>
    <row r="22" spans="1:12" ht="15" x14ac:dyDescent="0.25">
      <c r="A22" s="9"/>
      <c r="B22" s="9"/>
      <c r="C22" s="556" t="s">
        <v>258</v>
      </c>
      <c r="D22" s="557"/>
      <c r="E22" s="659"/>
    </row>
    <row r="23" spans="1:12" ht="15" x14ac:dyDescent="0.25">
      <c r="A23" s="9"/>
      <c r="B23" s="9"/>
      <c r="C23" s="556" t="s">
        <v>272</v>
      </c>
      <c r="D23" s="557"/>
      <c r="E23" s="659"/>
    </row>
    <row r="24" spans="1:12" ht="15" x14ac:dyDescent="0.25">
      <c r="A24" s="9"/>
      <c r="B24" s="9"/>
      <c r="C24" s="556" t="s">
        <v>277</v>
      </c>
      <c r="D24" s="557"/>
      <c r="E24" s="659"/>
    </row>
    <row r="25" spans="1:12" ht="15" x14ac:dyDescent="0.25">
      <c r="A25" s="9"/>
      <c r="B25" s="9"/>
      <c r="C25" s="556" t="s">
        <v>287</v>
      </c>
      <c r="D25" s="557"/>
      <c r="E25" s="659"/>
    </row>
    <row r="26" spans="1:12" ht="15" x14ac:dyDescent="0.25">
      <c r="A26" s="9"/>
      <c r="B26" s="9"/>
      <c r="C26" s="556" t="s">
        <v>554</v>
      </c>
      <c r="D26" s="557"/>
      <c r="E26" s="659"/>
    </row>
    <row r="27" spans="1:12" ht="15" x14ac:dyDescent="0.25">
      <c r="A27" s="9"/>
      <c r="B27" s="9"/>
      <c r="C27" s="556" t="s">
        <v>296</v>
      </c>
      <c r="D27" s="557"/>
      <c r="E27" s="659"/>
    </row>
    <row r="28" spans="1:12" ht="16.2" thickBot="1" x14ac:dyDescent="0.3">
      <c r="A28" s="9"/>
      <c r="B28" s="9"/>
      <c r="C28" s="908" t="s">
        <v>560</v>
      </c>
      <c r="D28" s="908"/>
      <c r="E28" s="553">
        <f>SUM(E18:E27)</f>
        <v>0</v>
      </c>
    </row>
    <row r="29" spans="1:12" x14ac:dyDescent="0.25">
      <c r="A29" s="9"/>
      <c r="B29" s="9"/>
      <c r="C29" s="280"/>
      <c r="D29" s="280"/>
      <c r="E29" s="280"/>
    </row>
    <row r="30" spans="1:12" ht="15" customHeight="1" x14ac:dyDescent="0.25">
      <c r="C30" s="856" t="s">
        <v>555</v>
      </c>
      <c r="D30" s="856"/>
      <c r="E30" s="663">
        <v>0</v>
      </c>
      <c r="F30" s="197" t="s">
        <v>556</v>
      </c>
      <c r="G30" s="662">
        <v>0</v>
      </c>
      <c r="I30" s="552">
        <f>+E30*G30</f>
        <v>0</v>
      </c>
      <c r="J30" s="551"/>
      <c r="L30" s="554" t="s">
        <v>89</v>
      </c>
    </row>
    <row r="31" spans="1:12" ht="18" customHeight="1" x14ac:dyDescent="0.25">
      <c r="C31" s="579" t="s">
        <v>601</v>
      </c>
      <c r="E31" s="577" t="s">
        <v>92</v>
      </c>
      <c r="F31" s="582"/>
      <c r="G31" s="578" t="s">
        <v>600</v>
      </c>
      <c r="H31" s="193"/>
      <c r="I31" s="578" t="s">
        <v>686</v>
      </c>
      <c r="J31" s="193"/>
      <c r="K31" s="193"/>
      <c r="L31" s="193"/>
    </row>
    <row r="32" spans="1:12" ht="15" x14ac:dyDescent="0.25">
      <c r="C32" s="756">
        <v>0</v>
      </c>
      <c r="D32" s="193" t="s">
        <v>557</v>
      </c>
      <c r="E32" s="660">
        <v>0</v>
      </c>
      <c r="F32" s="197" t="s">
        <v>556</v>
      </c>
      <c r="G32" s="658">
        <v>0</v>
      </c>
      <c r="I32" s="555">
        <f>+G32*E32</f>
        <v>0</v>
      </c>
      <c r="J32" s="193"/>
      <c r="L32" s="470" t="s">
        <v>89</v>
      </c>
    </row>
    <row r="33" spans="3:12" ht="15" x14ac:dyDescent="0.25">
      <c r="C33" s="756">
        <v>0</v>
      </c>
      <c r="D33" s="193" t="s">
        <v>557</v>
      </c>
      <c r="E33" s="659">
        <v>0</v>
      </c>
      <c r="F33" s="197" t="s">
        <v>556</v>
      </c>
      <c r="G33" s="659">
        <v>0</v>
      </c>
      <c r="I33" s="555">
        <f>+G33*E33</f>
        <v>0</v>
      </c>
      <c r="J33" s="193"/>
      <c r="L33" s="470" t="s">
        <v>89</v>
      </c>
    </row>
    <row r="34" spans="3:12" ht="15" x14ac:dyDescent="0.25">
      <c r="C34" s="756">
        <v>0</v>
      </c>
      <c r="D34" s="193" t="s">
        <v>557</v>
      </c>
      <c r="E34" s="659"/>
      <c r="F34" s="197" t="s">
        <v>556</v>
      </c>
      <c r="G34" s="659">
        <v>0</v>
      </c>
      <c r="I34" s="555">
        <f>+G34*E34</f>
        <v>0</v>
      </c>
      <c r="J34" s="193"/>
      <c r="L34" s="470" t="s">
        <v>89</v>
      </c>
    </row>
    <row r="35" spans="3:12" ht="15" x14ac:dyDescent="0.25">
      <c r="C35" s="756">
        <v>0</v>
      </c>
      <c r="D35" s="193" t="s">
        <v>557</v>
      </c>
      <c r="E35" s="659"/>
      <c r="F35" s="197" t="s">
        <v>556</v>
      </c>
      <c r="G35" s="659">
        <v>0</v>
      </c>
      <c r="I35" s="555">
        <f>+G35*E35</f>
        <v>0</v>
      </c>
      <c r="J35" s="193"/>
      <c r="L35" s="470" t="s">
        <v>89</v>
      </c>
    </row>
    <row r="36" spans="3:12" ht="15" x14ac:dyDescent="0.25">
      <c r="C36" s="756">
        <v>0</v>
      </c>
      <c r="D36" s="193" t="s">
        <v>138</v>
      </c>
      <c r="E36" s="661">
        <v>0</v>
      </c>
      <c r="F36" s="197" t="s">
        <v>556</v>
      </c>
      <c r="G36" s="661">
        <v>0</v>
      </c>
      <c r="I36" s="555">
        <f>+G36*E36</f>
        <v>0</v>
      </c>
      <c r="J36" s="193"/>
      <c r="L36" s="470" t="s">
        <v>89</v>
      </c>
    </row>
    <row r="37" spans="3:12" ht="15" x14ac:dyDescent="0.25">
      <c r="C37" s="193"/>
      <c r="E37" s="583">
        <f>SUM(E32:E36)</f>
        <v>0</v>
      </c>
      <c r="F37" s="197"/>
      <c r="G37" s="580">
        <f>IF(E37=0,0,I37/E37)</f>
        <v>0</v>
      </c>
      <c r="H37" s="193"/>
      <c r="I37" s="580">
        <f>SUM(I32:I36)</f>
        <v>0</v>
      </c>
      <c r="J37" s="193"/>
      <c r="L37" s="470"/>
    </row>
    <row r="38" spans="3:12" ht="15" x14ac:dyDescent="0.25">
      <c r="C38" s="193"/>
      <c r="E38" s="555"/>
      <c r="F38" s="193"/>
      <c r="G38" s="193"/>
      <c r="H38" s="193"/>
      <c r="I38" s="581"/>
      <c r="J38" s="193"/>
      <c r="L38" s="470"/>
    </row>
    <row r="39" spans="3:12" ht="15" x14ac:dyDescent="0.25">
      <c r="C39" s="193" t="s">
        <v>558</v>
      </c>
      <c r="D39" s="193"/>
      <c r="E39" s="664">
        <v>0</v>
      </c>
      <c r="G39" s="193"/>
      <c r="H39" s="193"/>
      <c r="I39" s="463">
        <v>0</v>
      </c>
      <c r="J39" s="193"/>
      <c r="L39" s="470" t="s">
        <v>89</v>
      </c>
    </row>
    <row r="40" spans="3:12" x14ac:dyDescent="0.25">
      <c r="C40" s="280"/>
      <c r="D40" s="280"/>
      <c r="E40" s="280"/>
      <c r="F40" s="280"/>
      <c r="G40" s="280"/>
      <c r="H40" s="280"/>
      <c r="I40" s="280"/>
      <c r="J40" s="280"/>
      <c r="K40" s="280"/>
      <c r="L40" s="298"/>
    </row>
    <row r="41" spans="3:12" ht="15.6" x14ac:dyDescent="0.3">
      <c r="C41" s="574" t="s">
        <v>593</v>
      </c>
      <c r="D41" s="897" t="s">
        <v>602</v>
      </c>
      <c r="E41" s="897"/>
      <c r="F41" s="897"/>
      <c r="G41" s="897"/>
      <c r="H41" s="897"/>
      <c r="I41" s="897"/>
      <c r="J41" s="13"/>
    </row>
    <row r="42" spans="3:12" ht="15" x14ac:dyDescent="0.25">
      <c r="C42" s="571" t="s">
        <v>595</v>
      </c>
      <c r="D42" s="572"/>
      <c r="E42" s="572"/>
      <c r="F42" s="572"/>
      <c r="G42" s="572"/>
      <c r="H42" s="408"/>
      <c r="I42" s="408"/>
      <c r="J42" s="13"/>
    </row>
    <row r="43" spans="3:12" ht="15" x14ac:dyDescent="0.25">
      <c r="C43" s="571" t="s">
        <v>596</v>
      </c>
      <c r="D43" s="572"/>
      <c r="E43" s="572"/>
      <c r="F43" s="572"/>
      <c r="G43" s="572"/>
      <c r="H43" s="408"/>
      <c r="I43" s="408"/>
      <c r="J43" s="13"/>
    </row>
    <row r="44" spans="3:12" ht="15" x14ac:dyDescent="0.25">
      <c r="C44" s="571" t="s">
        <v>597</v>
      </c>
      <c r="D44" s="572"/>
      <c r="E44" s="572"/>
      <c r="F44" s="572"/>
      <c r="G44" s="572"/>
      <c r="H44" s="408"/>
      <c r="I44" s="408"/>
      <c r="J44" s="13"/>
    </row>
    <row r="45" spans="3:12" ht="15" x14ac:dyDescent="0.25">
      <c r="C45" s="571" t="s">
        <v>598</v>
      </c>
      <c r="D45" s="572"/>
      <c r="E45" s="572"/>
      <c r="F45" s="572"/>
      <c r="G45" s="572"/>
      <c r="H45" s="408"/>
      <c r="I45" s="408"/>
      <c r="J45" s="13"/>
    </row>
    <row r="46" spans="3:12" ht="15" x14ac:dyDescent="0.25">
      <c r="C46" s="571" t="s">
        <v>599</v>
      </c>
      <c r="D46" s="572"/>
      <c r="E46" s="572"/>
      <c r="F46" s="572"/>
      <c r="G46" s="572"/>
      <c r="H46" s="408"/>
      <c r="I46" s="408"/>
      <c r="J46" s="13"/>
    </row>
    <row r="47" spans="3:12" x14ac:dyDescent="0.25">
      <c r="C47" s="13"/>
      <c r="D47" s="13"/>
      <c r="E47" s="13"/>
      <c r="F47" s="13"/>
      <c r="G47" s="13"/>
      <c r="H47" s="13"/>
      <c r="I47" s="13"/>
      <c r="J47" s="13"/>
    </row>
    <row r="48" spans="3:12" ht="15" x14ac:dyDescent="0.25">
      <c r="C48" s="22" t="s">
        <v>77</v>
      </c>
      <c r="D48" s="610"/>
      <c r="E48" s="21" t="s">
        <v>685</v>
      </c>
      <c r="F48" s="13"/>
      <c r="G48" s="913"/>
      <c r="H48" s="913"/>
      <c r="I48" s="913"/>
      <c r="J48" s="38"/>
    </row>
    <row r="49" spans="3:12" ht="15" x14ac:dyDescent="0.25">
      <c r="C49" s="22" t="s">
        <v>584</v>
      </c>
      <c r="D49" s="822"/>
      <c r="E49" s="822"/>
      <c r="F49" s="822"/>
      <c r="G49" s="822"/>
      <c r="H49" s="822"/>
      <c r="I49" s="822"/>
      <c r="J49" s="822"/>
    </row>
    <row r="50" spans="3:12" ht="30" x14ac:dyDescent="0.25">
      <c r="C50" s="695" t="s">
        <v>687</v>
      </c>
      <c r="D50" s="822"/>
      <c r="E50" s="822"/>
      <c r="F50" s="822"/>
      <c r="G50" s="822"/>
      <c r="H50" s="822"/>
      <c r="I50" s="822"/>
      <c r="J50" s="822"/>
    </row>
    <row r="51" spans="3:12" ht="15" x14ac:dyDescent="0.25">
      <c r="C51" s="22" t="s">
        <v>594</v>
      </c>
      <c r="D51" s="610"/>
      <c r="J51" s="676"/>
    </row>
    <row r="52" spans="3:12" ht="15" x14ac:dyDescent="0.25">
      <c r="C52" s="22" t="s">
        <v>591</v>
      </c>
      <c r="D52" s="822"/>
      <c r="E52" s="822"/>
      <c r="F52" s="822"/>
      <c r="G52" s="822"/>
      <c r="H52" s="822"/>
      <c r="I52" s="822"/>
      <c r="J52" s="822"/>
      <c r="K52" s="408"/>
      <c r="L52" s="408"/>
    </row>
    <row r="53" spans="3:12" x14ac:dyDescent="0.25">
      <c r="J53" s="408"/>
      <c r="K53" s="408"/>
    </row>
    <row r="54" spans="3:12" x14ac:dyDescent="0.25">
      <c r="J54" s="408"/>
      <c r="K54" s="408"/>
    </row>
    <row r="55" spans="3:12" x14ac:dyDescent="0.25">
      <c r="J55" s="408"/>
      <c r="K55" s="408"/>
    </row>
    <row r="56" spans="3:12" ht="15" x14ac:dyDescent="0.25">
      <c r="C56" s="571"/>
      <c r="D56" s="572"/>
      <c r="E56" s="572"/>
      <c r="F56" s="572"/>
      <c r="G56" s="572"/>
      <c r="H56" s="408"/>
      <c r="I56" s="408"/>
      <c r="J56" s="408"/>
      <c r="K56" s="408"/>
    </row>
    <row r="57" spans="3:12" ht="15" x14ac:dyDescent="0.25">
      <c r="C57" s="571"/>
      <c r="D57" s="572"/>
      <c r="E57" s="572"/>
      <c r="F57" s="572"/>
      <c r="G57" s="572"/>
      <c r="H57" s="408"/>
      <c r="I57" s="408"/>
      <c r="J57" s="408"/>
      <c r="K57" s="408"/>
    </row>
    <row r="58" spans="3:12" ht="15" x14ac:dyDescent="0.25">
      <c r="C58" s="560"/>
      <c r="D58"/>
      <c r="E58"/>
      <c r="F58"/>
      <c r="G58"/>
    </row>
    <row r="59" spans="3:12" ht="15" x14ac:dyDescent="0.25">
      <c r="C59" s="560"/>
      <c r="D59"/>
      <c r="E59"/>
      <c r="F59"/>
      <c r="G59"/>
    </row>
    <row r="60" spans="3:12" ht="15" x14ac:dyDescent="0.25">
      <c r="C60" s="560"/>
      <c r="D60"/>
      <c r="E60"/>
      <c r="F60"/>
      <c r="G60"/>
    </row>
    <row r="61" spans="3:12" ht="15" x14ac:dyDescent="0.25">
      <c r="C61" s="560"/>
      <c r="D61"/>
      <c r="E61"/>
      <c r="F61"/>
      <c r="G61"/>
    </row>
    <row r="62" spans="3:12" ht="15" x14ac:dyDescent="0.25">
      <c r="C62" s="560"/>
      <c r="D62"/>
      <c r="E62"/>
      <c r="F62"/>
      <c r="G62"/>
    </row>
    <row r="63" spans="3:12" ht="15" x14ac:dyDescent="0.25">
      <c r="C63" s="560"/>
      <c r="D63"/>
      <c r="E63"/>
      <c r="F63"/>
      <c r="G63"/>
    </row>
    <row r="64" spans="3:12" ht="15" x14ac:dyDescent="0.25">
      <c r="C64" s="560"/>
      <c r="D64"/>
      <c r="E64"/>
      <c r="F64"/>
      <c r="G64"/>
    </row>
    <row r="65" spans="3:7" ht="15" x14ac:dyDescent="0.25">
      <c r="C65" s="560"/>
      <c r="D65"/>
      <c r="E65"/>
      <c r="F65"/>
      <c r="G65"/>
    </row>
    <row r="66" spans="3:7" ht="15" x14ac:dyDescent="0.25">
      <c r="C66" s="560"/>
      <c r="D66"/>
      <c r="E66"/>
      <c r="F66"/>
      <c r="G66"/>
    </row>
    <row r="67" spans="3:7" ht="15" x14ac:dyDescent="0.25">
      <c r="C67" s="560"/>
      <c r="D67"/>
      <c r="E67"/>
      <c r="F67"/>
      <c r="G67"/>
    </row>
    <row r="68" spans="3:7" ht="15" x14ac:dyDescent="0.25">
      <c r="C68" s="560"/>
      <c r="D68"/>
      <c r="E68"/>
      <c r="F68"/>
      <c r="G68"/>
    </row>
    <row r="69" spans="3:7" ht="15" x14ac:dyDescent="0.25">
      <c r="C69" s="560"/>
      <c r="D69"/>
      <c r="E69"/>
      <c r="F69"/>
      <c r="G69"/>
    </row>
    <row r="70" spans="3:7" ht="15" x14ac:dyDescent="0.25">
      <c r="C70" s="560"/>
      <c r="D70"/>
      <c r="E70"/>
      <c r="F70"/>
      <c r="G70"/>
    </row>
  </sheetData>
  <sheetProtection algorithmName="SHA-512" hashValue="Lf4pHFQxqgAwmPBfCVo0QO6lY9JqRMLntzX59X1Hk33rrAs259sv1G4pTkneGD8+PaI2/8fK9ftUwO7sLhcmOQ==" saltValue="iPPoSyd/CSg+i/CqaJPdrw==" spinCount="100000" sheet="1" objects="1" scenarios="1"/>
  <mergeCells count="14">
    <mergeCell ref="C30:D30"/>
    <mergeCell ref="D49:J49"/>
    <mergeCell ref="D52:J52"/>
    <mergeCell ref="D41:I41"/>
    <mergeCell ref="G48:I48"/>
    <mergeCell ref="D50:J50"/>
    <mergeCell ref="C28:D28"/>
    <mergeCell ref="D8:I8"/>
    <mergeCell ref="D9:I9"/>
    <mergeCell ref="D10:I10"/>
    <mergeCell ref="D11:I11"/>
    <mergeCell ref="C18:D18"/>
    <mergeCell ref="F14:G14"/>
    <mergeCell ref="F15:G15"/>
  </mergeCells>
  <pageMargins left="0.35" right="0.25" top="0.32" bottom="0.5" header="0.32" footer="0.3"/>
  <pageSetup scale="93" orientation="portrait" r:id="rId1"/>
  <headerFooter alignWithMargins="0">
    <oddFooter>&amp;L&amp;7&amp;D NHD 775.687.2033&amp;C&amp;7&amp;F  &amp;A&amp;R&amp;7Page &amp;P of &amp;N</oddFooter>
  </headerFooter>
  <colBreaks count="1" manualBreakCount="1">
    <brk id="9" max="5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58"/>
  <sheetViews>
    <sheetView showGridLines="0" zoomScale="160" zoomScaleNormal="160" zoomScaleSheetLayoutView="115" workbookViewId="0">
      <selection activeCell="G42" sqref="G42"/>
    </sheetView>
  </sheetViews>
  <sheetFormatPr defaultColWidth="9.109375" defaultRowHeight="13.2" x14ac:dyDescent="0.25"/>
  <cols>
    <col min="1" max="1" width="1.6640625" style="2" customWidth="1"/>
    <col min="2" max="2" width="17.5546875" style="2" customWidth="1"/>
    <col min="3" max="3" width="10.88671875" style="2" customWidth="1"/>
    <col min="4" max="4" width="9.109375" style="2"/>
    <col min="5" max="5" width="9.88671875" style="2" customWidth="1"/>
    <col min="6" max="6" width="11.88671875" style="2" customWidth="1"/>
    <col min="7" max="7" width="12.88671875" style="2" customWidth="1"/>
    <col min="8" max="8" width="10.5546875" style="2" customWidth="1"/>
    <col min="9" max="9" width="13.109375" style="2" customWidth="1"/>
    <col min="10" max="10" width="11.44140625" style="2" customWidth="1"/>
    <col min="11" max="16384" width="9.109375" style="2"/>
  </cols>
  <sheetData>
    <row r="1" spans="1:11" x14ac:dyDescent="0.25">
      <c r="A1" s="1" t="str">
        <f>Div</f>
        <v>State of Nevada Housing Division</v>
      </c>
    </row>
    <row r="2" spans="1:11" x14ac:dyDescent="0.25">
      <c r="A2" s="4" t="str">
        <f>nhd</f>
        <v>2014 LOW-INCOME HOUSING UNIVERSAL FUNDING APPLICATION</v>
      </c>
    </row>
    <row r="3" spans="1:11" ht="15.6" x14ac:dyDescent="0.3">
      <c r="A3" s="7" t="s">
        <v>985</v>
      </c>
      <c r="B3" s="778"/>
      <c r="C3" s="778"/>
      <c r="D3" s="778"/>
      <c r="E3" s="778"/>
      <c r="F3" s="778"/>
      <c r="G3" s="778"/>
      <c r="H3" s="778"/>
      <c r="I3" s="778"/>
      <c r="J3" s="778"/>
      <c r="K3" s="9"/>
    </row>
    <row r="4" spans="1:11" ht="14.4" x14ac:dyDescent="0.3">
      <c r="A4" s="778"/>
      <c r="B4" s="778"/>
      <c r="C4" s="778"/>
      <c r="D4" s="778"/>
      <c r="E4" s="778"/>
      <c r="F4" s="778"/>
      <c r="G4" s="778"/>
      <c r="H4" s="778"/>
      <c r="I4" s="778"/>
      <c r="J4" s="778"/>
      <c r="K4" s="9"/>
    </row>
    <row r="5" spans="1:11" ht="15.6" x14ac:dyDescent="0.3">
      <c r="A5" s="778"/>
      <c r="B5" s="914" t="s">
        <v>960</v>
      </c>
      <c r="C5" s="914"/>
      <c r="D5" s="914"/>
      <c r="E5" s="914"/>
      <c r="F5" s="914"/>
      <c r="G5" s="914"/>
      <c r="H5" s="914"/>
      <c r="I5" s="914"/>
      <c r="J5" s="914"/>
      <c r="K5" s="9"/>
    </row>
    <row r="6" spans="1:11" ht="15.6" x14ac:dyDescent="0.3">
      <c r="A6" s="778"/>
      <c r="B6" s="914" t="s">
        <v>961</v>
      </c>
      <c r="C6" s="914"/>
      <c r="D6" s="914"/>
      <c r="E6" s="914"/>
      <c r="F6" s="914"/>
      <c r="G6" s="914"/>
      <c r="H6" s="914"/>
      <c r="I6" s="914"/>
      <c r="J6" s="914"/>
      <c r="K6" s="9"/>
    </row>
    <row r="7" spans="1:11" ht="16.2" thickBot="1" x14ac:dyDescent="0.35">
      <c r="A7" s="778"/>
      <c r="B7" s="779"/>
      <c r="C7" s="778"/>
      <c r="D7" s="778"/>
      <c r="E7" s="778"/>
      <c r="F7" s="778"/>
      <c r="G7" s="778"/>
      <c r="H7" s="778"/>
      <c r="I7" s="778"/>
      <c r="J7" s="778"/>
      <c r="K7" s="9"/>
    </row>
    <row r="8" spans="1:11" ht="14.4" x14ac:dyDescent="0.3">
      <c r="A8" s="778"/>
      <c r="B8" s="915" t="s">
        <v>962</v>
      </c>
      <c r="C8" s="915" t="s">
        <v>963</v>
      </c>
      <c r="D8" s="915" t="s">
        <v>964</v>
      </c>
      <c r="E8" s="780" t="s">
        <v>965</v>
      </c>
      <c r="F8" s="915" t="s">
        <v>988</v>
      </c>
      <c r="G8" s="781" t="s">
        <v>966</v>
      </c>
      <c r="H8" s="918" t="s">
        <v>967</v>
      </c>
      <c r="I8" s="919"/>
      <c r="J8" s="920"/>
      <c r="K8" s="9"/>
    </row>
    <row r="9" spans="1:11" ht="15" thickBot="1" x14ac:dyDescent="0.35">
      <c r="A9" s="778"/>
      <c r="B9" s="916"/>
      <c r="C9" s="916"/>
      <c r="D9" s="916"/>
      <c r="E9" s="782" t="s">
        <v>968</v>
      </c>
      <c r="F9" s="916"/>
      <c r="G9" s="783" t="s">
        <v>969</v>
      </c>
      <c r="H9" s="921"/>
      <c r="I9" s="922"/>
      <c r="J9" s="923"/>
      <c r="K9" s="9"/>
    </row>
    <row r="10" spans="1:11" ht="27" thickBot="1" x14ac:dyDescent="0.35">
      <c r="A10" s="778"/>
      <c r="B10" s="917"/>
      <c r="C10" s="917"/>
      <c r="D10" s="917"/>
      <c r="E10" s="784" t="s">
        <v>970</v>
      </c>
      <c r="F10" s="917"/>
      <c r="G10" s="785" t="s">
        <v>971</v>
      </c>
      <c r="H10" s="785" t="s">
        <v>972</v>
      </c>
      <c r="I10" s="785" t="s">
        <v>973</v>
      </c>
      <c r="J10" s="785" t="s">
        <v>974</v>
      </c>
      <c r="K10" s="9"/>
    </row>
    <row r="11" spans="1:11" ht="14.4" x14ac:dyDescent="0.3">
      <c r="A11" s="778"/>
      <c r="B11" s="786" t="s">
        <v>975</v>
      </c>
      <c r="C11" s="802">
        <v>0.2</v>
      </c>
      <c r="D11" s="924"/>
      <c r="E11" s="927">
        <f>IF(D11&gt;0,D11/$D$47,0)</f>
        <v>0</v>
      </c>
      <c r="F11" s="930"/>
      <c r="G11" s="798"/>
      <c r="H11" s="798"/>
      <c r="I11" s="798"/>
      <c r="J11" s="798"/>
      <c r="K11" s="9"/>
    </row>
    <row r="12" spans="1:11" ht="14.4" x14ac:dyDescent="0.3">
      <c r="A12" s="778"/>
      <c r="B12" s="786" t="s">
        <v>976</v>
      </c>
      <c r="C12" s="803">
        <v>0.3</v>
      </c>
      <c r="D12" s="925"/>
      <c r="E12" s="928"/>
      <c r="F12" s="931"/>
      <c r="G12" s="799"/>
      <c r="H12" s="799"/>
      <c r="I12" s="799"/>
      <c r="J12" s="799"/>
      <c r="K12" s="9"/>
    </row>
    <row r="13" spans="1:11" ht="14.4" x14ac:dyDescent="0.3">
      <c r="A13" s="778"/>
      <c r="B13" s="787"/>
      <c r="C13" s="803">
        <v>0.4</v>
      </c>
      <c r="D13" s="925"/>
      <c r="E13" s="928"/>
      <c r="F13" s="931"/>
      <c r="G13" s="799"/>
      <c r="H13" s="799"/>
      <c r="I13" s="799"/>
      <c r="J13" s="799"/>
      <c r="K13" s="9"/>
    </row>
    <row r="14" spans="1:11" ht="14.4" x14ac:dyDescent="0.3">
      <c r="A14" s="778"/>
      <c r="B14" s="787"/>
      <c r="C14" s="803">
        <v>0.5</v>
      </c>
      <c r="D14" s="925"/>
      <c r="E14" s="928"/>
      <c r="F14" s="931"/>
      <c r="G14" s="799"/>
      <c r="H14" s="799"/>
      <c r="I14" s="799"/>
      <c r="J14" s="799"/>
      <c r="K14" s="9"/>
    </row>
    <row r="15" spans="1:11" ht="14.4" x14ac:dyDescent="0.3">
      <c r="A15" s="778"/>
      <c r="B15" s="787"/>
      <c r="C15" s="803">
        <v>0.6</v>
      </c>
      <c r="D15" s="925"/>
      <c r="E15" s="928"/>
      <c r="F15" s="931"/>
      <c r="G15" s="799"/>
      <c r="H15" s="799"/>
      <c r="I15" s="799"/>
      <c r="J15" s="799"/>
      <c r="K15" s="9"/>
    </row>
    <row r="16" spans="1:11" ht="15" thickBot="1" x14ac:dyDescent="0.35">
      <c r="A16" s="778"/>
      <c r="B16" s="788"/>
      <c r="C16" s="789" t="s">
        <v>977</v>
      </c>
      <c r="D16" s="926"/>
      <c r="E16" s="929"/>
      <c r="F16" s="932"/>
      <c r="G16" s="797"/>
      <c r="H16" s="796"/>
      <c r="I16" s="796"/>
      <c r="J16" s="796"/>
      <c r="K16" s="9"/>
    </row>
    <row r="17" spans="1:11" ht="14.4" x14ac:dyDescent="0.3">
      <c r="A17" s="778"/>
      <c r="B17" s="786" t="s">
        <v>978</v>
      </c>
      <c r="C17" s="802">
        <v>0.2</v>
      </c>
      <c r="D17" s="924"/>
      <c r="E17" s="927">
        <f>IF(D17&gt;0,D17/$D$47,0)</f>
        <v>0</v>
      </c>
      <c r="F17" s="930"/>
      <c r="G17" s="798"/>
      <c r="H17" s="799"/>
      <c r="I17" s="799"/>
      <c r="J17" s="799"/>
      <c r="K17" s="9"/>
    </row>
    <row r="18" spans="1:11" ht="14.4" x14ac:dyDescent="0.3">
      <c r="A18" s="778"/>
      <c r="B18" s="786" t="s">
        <v>976</v>
      </c>
      <c r="C18" s="803">
        <v>0.3</v>
      </c>
      <c r="D18" s="925"/>
      <c r="E18" s="928"/>
      <c r="F18" s="931"/>
      <c r="G18" s="799"/>
      <c r="H18" s="799"/>
      <c r="I18" s="799"/>
      <c r="J18" s="799"/>
      <c r="K18" s="9"/>
    </row>
    <row r="19" spans="1:11" ht="14.4" x14ac:dyDescent="0.3">
      <c r="A19" s="778"/>
      <c r="B19" s="787"/>
      <c r="C19" s="803">
        <v>0.4</v>
      </c>
      <c r="D19" s="925"/>
      <c r="E19" s="928"/>
      <c r="F19" s="931"/>
      <c r="G19" s="799"/>
      <c r="H19" s="799"/>
      <c r="I19" s="799"/>
      <c r="J19" s="799"/>
      <c r="K19" s="9"/>
    </row>
    <row r="20" spans="1:11" ht="14.4" x14ac:dyDescent="0.3">
      <c r="A20" s="778"/>
      <c r="B20" s="787"/>
      <c r="C20" s="803">
        <v>0.5</v>
      </c>
      <c r="D20" s="925"/>
      <c r="E20" s="928"/>
      <c r="F20" s="931"/>
      <c r="G20" s="799"/>
      <c r="H20" s="799"/>
      <c r="I20" s="799"/>
      <c r="J20" s="799"/>
      <c r="K20" s="9"/>
    </row>
    <row r="21" spans="1:11" ht="14.4" x14ac:dyDescent="0.3">
      <c r="A21" s="778"/>
      <c r="B21" s="787"/>
      <c r="C21" s="803">
        <v>0.6</v>
      </c>
      <c r="D21" s="925"/>
      <c r="E21" s="928"/>
      <c r="F21" s="931"/>
      <c r="G21" s="799"/>
      <c r="H21" s="799"/>
      <c r="I21" s="799"/>
      <c r="J21" s="799"/>
      <c r="K21" s="9"/>
    </row>
    <row r="22" spans="1:11" ht="15" thickBot="1" x14ac:dyDescent="0.35">
      <c r="A22" s="778"/>
      <c r="B22" s="788"/>
      <c r="C22" s="789" t="s">
        <v>977</v>
      </c>
      <c r="D22" s="926"/>
      <c r="E22" s="929"/>
      <c r="F22" s="932"/>
      <c r="G22" s="797"/>
      <c r="H22" s="796"/>
      <c r="I22" s="796"/>
      <c r="J22" s="796"/>
      <c r="K22" s="9"/>
    </row>
    <row r="23" spans="1:11" ht="14.4" x14ac:dyDescent="0.3">
      <c r="A23" s="778"/>
      <c r="B23" s="786" t="s">
        <v>979</v>
      </c>
      <c r="C23" s="802">
        <v>0.2</v>
      </c>
      <c r="D23" s="924"/>
      <c r="E23" s="927">
        <f>IF(D23&gt;0,D23/$D$47,0)</f>
        <v>0</v>
      </c>
      <c r="F23" s="930"/>
      <c r="G23" s="794"/>
      <c r="H23" s="795"/>
      <c r="I23" s="795"/>
      <c r="J23" s="795"/>
      <c r="K23" s="9"/>
    </row>
    <row r="24" spans="1:11" ht="14.4" x14ac:dyDescent="0.3">
      <c r="A24" s="778"/>
      <c r="B24" s="786" t="s">
        <v>976</v>
      </c>
      <c r="C24" s="803">
        <v>0.3</v>
      </c>
      <c r="D24" s="925"/>
      <c r="E24" s="928"/>
      <c r="F24" s="931"/>
      <c r="G24" s="799"/>
      <c r="H24" s="799"/>
      <c r="I24" s="799"/>
      <c r="J24" s="799"/>
      <c r="K24" s="9"/>
    </row>
    <row r="25" spans="1:11" ht="14.4" x14ac:dyDescent="0.3">
      <c r="A25" s="778"/>
      <c r="B25" s="787"/>
      <c r="C25" s="803">
        <v>0.4</v>
      </c>
      <c r="D25" s="925"/>
      <c r="E25" s="928"/>
      <c r="F25" s="931"/>
      <c r="G25" s="799"/>
      <c r="H25" s="799"/>
      <c r="I25" s="799"/>
      <c r="J25" s="799"/>
      <c r="K25" s="9"/>
    </row>
    <row r="26" spans="1:11" ht="14.4" x14ac:dyDescent="0.3">
      <c r="A26" s="778"/>
      <c r="B26" s="787"/>
      <c r="C26" s="803">
        <v>0.5</v>
      </c>
      <c r="D26" s="925"/>
      <c r="E26" s="928"/>
      <c r="F26" s="931"/>
      <c r="G26" s="799"/>
      <c r="H26" s="799"/>
      <c r="I26" s="799"/>
      <c r="J26" s="799"/>
      <c r="K26" s="9"/>
    </row>
    <row r="27" spans="1:11" ht="14.4" x14ac:dyDescent="0.3">
      <c r="A27" s="778"/>
      <c r="B27" s="787"/>
      <c r="C27" s="803">
        <v>0.6</v>
      </c>
      <c r="D27" s="925"/>
      <c r="E27" s="928"/>
      <c r="F27" s="931"/>
      <c r="G27" s="799"/>
      <c r="H27" s="799"/>
      <c r="I27" s="799"/>
      <c r="J27" s="799"/>
      <c r="K27" s="9"/>
    </row>
    <row r="28" spans="1:11" ht="15" thickBot="1" x14ac:dyDescent="0.35">
      <c r="A28" s="778"/>
      <c r="B28" s="788"/>
      <c r="C28" s="789" t="s">
        <v>977</v>
      </c>
      <c r="D28" s="926"/>
      <c r="E28" s="929"/>
      <c r="F28" s="932"/>
      <c r="G28" s="797"/>
      <c r="H28" s="796"/>
      <c r="I28" s="796"/>
      <c r="J28" s="796"/>
      <c r="K28" s="9"/>
    </row>
    <row r="29" spans="1:11" ht="14.4" x14ac:dyDescent="0.3">
      <c r="A29" s="778"/>
      <c r="B29" s="786" t="s">
        <v>980</v>
      </c>
      <c r="C29" s="802">
        <v>0.2</v>
      </c>
      <c r="D29" s="924"/>
      <c r="E29" s="927">
        <f>IF(D29&gt;0,D29/$D$47,0)</f>
        <v>0</v>
      </c>
      <c r="F29" s="930"/>
      <c r="G29" s="794"/>
      <c r="H29" s="795"/>
      <c r="I29" s="795"/>
      <c r="J29" s="795"/>
      <c r="K29" s="9"/>
    </row>
    <row r="30" spans="1:11" ht="14.4" x14ac:dyDescent="0.3">
      <c r="A30" s="778"/>
      <c r="B30" s="786" t="s">
        <v>981</v>
      </c>
      <c r="C30" s="803">
        <v>0.3</v>
      </c>
      <c r="D30" s="925"/>
      <c r="E30" s="928"/>
      <c r="F30" s="931"/>
      <c r="G30" s="799"/>
      <c r="H30" s="799"/>
      <c r="I30" s="799"/>
      <c r="J30" s="799"/>
      <c r="K30" s="9"/>
    </row>
    <row r="31" spans="1:11" ht="14.4" x14ac:dyDescent="0.3">
      <c r="A31" s="778"/>
      <c r="B31" s="787"/>
      <c r="C31" s="803">
        <v>0.4</v>
      </c>
      <c r="D31" s="925"/>
      <c r="E31" s="928"/>
      <c r="F31" s="931"/>
      <c r="G31" s="799"/>
      <c r="H31" s="799"/>
      <c r="I31" s="799"/>
      <c r="J31" s="799"/>
      <c r="K31" s="9"/>
    </row>
    <row r="32" spans="1:11" ht="14.4" x14ac:dyDescent="0.3">
      <c r="A32" s="778"/>
      <c r="B32" s="787"/>
      <c r="C32" s="803">
        <v>0.5</v>
      </c>
      <c r="D32" s="925"/>
      <c r="E32" s="928"/>
      <c r="F32" s="931"/>
      <c r="G32" s="799"/>
      <c r="H32" s="799"/>
      <c r="I32" s="799"/>
      <c r="J32" s="799"/>
      <c r="K32" s="9"/>
    </row>
    <row r="33" spans="1:11" ht="14.4" x14ac:dyDescent="0.3">
      <c r="A33" s="778"/>
      <c r="B33" s="787"/>
      <c r="C33" s="803">
        <v>0.6</v>
      </c>
      <c r="D33" s="925"/>
      <c r="E33" s="928"/>
      <c r="F33" s="931"/>
      <c r="G33" s="799"/>
      <c r="H33" s="799"/>
      <c r="I33" s="799"/>
      <c r="J33" s="799"/>
      <c r="K33" s="9"/>
    </row>
    <row r="34" spans="1:11" ht="15" thickBot="1" x14ac:dyDescent="0.35">
      <c r="A34" s="778"/>
      <c r="B34" s="788"/>
      <c r="C34" s="789" t="s">
        <v>977</v>
      </c>
      <c r="D34" s="926"/>
      <c r="E34" s="929"/>
      <c r="F34" s="932"/>
      <c r="G34" s="797"/>
      <c r="H34" s="796"/>
      <c r="I34" s="796"/>
      <c r="J34" s="796"/>
      <c r="K34" s="9"/>
    </row>
    <row r="35" spans="1:11" ht="14.4" x14ac:dyDescent="0.3">
      <c r="A35" s="778"/>
      <c r="B35" s="786" t="s">
        <v>982</v>
      </c>
      <c r="C35" s="802">
        <v>0.2</v>
      </c>
      <c r="D35" s="924"/>
      <c r="E35" s="927">
        <f>IF(D35&gt;0,D35/$D$47,0)</f>
        <v>0</v>
      </c>
      <c r="F35" s="930"/>
      <c r="G35" s="794"/>
      <c r="H35" s="795"/>
      <c r="I35" s="795"/>
      <c r="J35" s="795"/>
      <c r="K35" s="9"/>
    </row>
    <row r="36" spans="1:11" ht="14.4" x14ac:dyDescent="0.3">
      <c r="A36" s="778"/>
      <c r="B36" s="786" t="s">
        <v>981</v>
      </c>
      <c r="C36" s="803">
        <v>0.3</v>
      </c>
      <c r="D36" s="925"/>
      <c r="E36" s="928"/>
      <c r="F36" s="931"/>
      <c r="G36" s="799"/>
      <c r="H36" s="799"/>
      <c r="I36" s="799"/>
      <c r="J36" s="799"/>
      <c r="K36" s="9"/>
    </row>
    <row r="37" spans="1:11" ht="14.4" x14ac:dyDescent="0.3">
      <c r="A37" s="778"/>
      <c r="B37" s="787"/>
      <c r="C37" s="803">
        <v>0.4</v>
      </c>
      <c r="D37" s="925"/>
      <c r="E37" s="928"/>
      <c r="F37" s="931"/>
      <c r="G37" s="799"/>
      <c r="H37" s="799"/>
      <c r="I37" s="799"/>
      <c r="J37" s="799"/>
      <c r="K37" s="9"/>
    </row>
    <row r="38" spans="1:11" ht="14.4" x14ac:dyDescent="0.3">
      <c r="A38" s="778"/>
      <c r="B38" s="787"/>
      <c r="C38" s="803">
        <v>0.5</v>
      </c>
      <c r="D38" s="925"/>
      <c r="E38" s="928"/>
      <c r="F38" s="931"/>
      <c r="G38" s="799"/>
      <c r="H38" s="799"/>
      <c r="I38" s="799"/>
      <c r="J38" s="799"/>
      <c r="K38" s="9"/>
    </row>
    <row r="39" spans="1:11" ht="14.4" x14ac:dyDescent="0.3">
      <c r="A39" s="778"/>
      <c r="B39" s="787"/>
      <c r="C39" s="803">
        <v>0.6</v>
      </c>
      <c r="D39" s="925"/>
      <c r="E39" s="928"/>
      <c r="F39" s="931"/>
      <c r="G39" s="799"/>
      <c r="H39" s="799"/>
      <c r="I39" s="799"/>
      <c r="J39" s="799"/>
      <c r="K39" s="9"/>
    </row>
    <row r="40" spans="1:11" ht="15" thickBot="1" x14ac:dyDescent="0.35">
      <c r="A40" s="778"/>
      <c r="B40" s="788"/>
      <c r="C40" s="789" t="s">
        <v>977</v>
      </c>
      <c r="D40" s="926"/>
      <c r="E40" s="929"/>
      <c r="F40" s="932"/>
      <c r="G40" s="797"/>
      <c r="H40" s="796"/>
      <c r="I40" s="796"/>
      <c r="J40" s="796"/>
      <c r="K40" s="9"/>
    </row>
    <row r="41" spans="1:11" ht="14.4" x14ac:dyDescent="0.3">
      <c r="A41" s="778"/>
      <c r="B41" s="786" t="s">
        <v>983</v>
      </c>
      <c r="C41" s="802">
        <v>0.2</v>
      </c>
      <c r="D41" s="924"/>
      <c r="E41" s="927">
        <f>IF(D41&gt;0,D41/$D$47,0)</f>
        <v>0</v>
      </c>
      <c r="F41" s="930"/>
      <c r="G41" s="794"/>
      <c r="H41" s="795"/>
      <c r="I41" s="795"/>
      <c r="J41" s="795"/>
      <c r="K41" s="9"/>
    </row>
    <row r="42" spans="1:11" ht="14.4" x14ac:dyDescent="0.3">
      <c r="A42" s="778"/>
      <c r="B42" s="786" t="s">
        <v>981</v>
      </c>
      <c r="C42" s="803">
        <v>0.3</v>
      </c>
      <c r="D42" s="925"/>
      <c r="E42" s="928"/>
      <c r="F42" s="931"/>
      <c r="G42" s="799"/>
      <c r="H42" s="799"/>
      <c r="I42" s="799"/>
      <c r="J42" s="799"/>
      <c r="K42" s="9"/>
    </row>
    <row r="43" spans="1:11" ht="14.4" x14ac:dyDescent="0.3">
      <c r="A43" s="778"/>
      <c r="B43" s="787"/>
      <c r="C43" s="803">
        <v>0.4</v>
      </c>
      <c r="D43" s="925"/>
      <c r="E43" s="928"/>
      <c r="F43" s="931"/>
      <c r="G43" s="799"/>
      <c r="H43" s="799"/>
      <c r="I43" s="799"/>
      <c r="J43" s="799"/>
      <c r="K43" s="9"/>
    </row>
    <row r="44" spans="1:11" ht="14.4" x14ac:dyDescent="0.3">
      <c r="A44" s="778"/>
      <c r="B44" s="787"/>
      <c r="C44" s="803">
        <v>0.5</v>
      </c>
      <c r="D44" s="925"/>
      <c r="E44" s="928"/>
      <c r="F44" s="931"/>
      <c r="G44" s="799"/>
      <c r="H44" s="799"/>
      <c r="I44" s="799"/>
      <c r="J44" s="799"/>
      <c r="K44" s="9"/>
    </row>
    <row r="45" spans="1:11" ht="14.4" x14ac:dyDescent="0.3">
      <c r="A45" s="778"/>
      <c r="B45" s="787"/>
      <c r="C45" s="803">
        <v>0.6</v>
      </c>
      <c r="D45" s="925"/>
      <c r="E45" s="928"/>
      <c r="F45" s="931"/>
      <c r="G45" s="799"/>
      <c r="H45" s="799"/>
      <c r="I45" s="799"/>
      <c r="J45" s="799"/>
      <c r="K45" s="9"/>
    </row>
    <row r="46" spans="1:11" ht="15" thickBot="1" x14ac:dyDescent="0.35">
      <c r="A46" s="778"/>
      <c r="B46" s="788"/>
      <c r="C46" s="789" t="s">
        <v>977</v>
      </c>
      <c r="D46" s="926"/>
      <c r="E46" s="929"/>
      <c r="F46" s="932"/>
      <c r="G46" s="797"/>
      <c r="H46" s="796"/>
      <c r="I46" s="796"/>
      <c r="J46" s="796"/>
      <c r="K46" s="9"/>
    </row>
    <row r="47" spans="1:11" ht="15.6" x14ac:dyDescent="0.3">
      <c r="A47" s="778"/>
      <c r="B47" s="801" t="s">
        <v>183</v>
      </c>
      <c r="C47" s="778"/>
      <c r="D47" s="790">
        <f>SUM(D11:D46)</f>
        <v>0</v>
      </c>
      <c r="E47" s="793">
        <f>SUM(E11:E46)</f>
        <v>0</v>
      </c>
      <c r="F47" s="791">
        <f>SUMPRODUCT(D11:D46,F11:F46)</f>
        <v>0</v>
      </c>
      <c r="G47" s="778"/>
      <c r="H47" s="778"/>
      <c r="I47" s="778"/>
      <c r="J47" s="778"/>
      <c r="K47" s="9"/>
    </row>
    <row r="48" spans="1:11" ht="15.6" x14ac:dyDescent="0.3">
      <c r="A48" s="778"/>
      <c r="B48" s="800" t="s">
        <v>984</v>
      </c>
      <c r="C48" s="778"/>
      <c r="D48" s="778"/>
      <c r="E48" s="778"/>
      <c r="F48" s="792">
        <f>IF(AND(D47&gt;0,F47&gt;0),SUMPRODUCT(D11:D46,F11:F46)/D47,0)</f>
        <v>0</v>
      </c>
      <c r="G48" s="778"/>
      <c r="H48" s="778"/>
      <c r="I48" s="778"/>
      <c r="J48" s="778"/>
      <c r="K48" s="9"/>
    </row>
    <row r="49" spans="1:11" x14ac:dyDescent="0.25">
      <c r="A49" s="9"/>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sheetData>
  <sheetProtection algorithmName="SHA-512" hashValue="/vcu8FuxKu2zCWtWtjeZWyvNp1DsyHuhiWpQa1OYm9LBm6KW33ESWbf1Kv3xc3CkGwLxMTs8EwiojJ5NlP13sg==" saltValue="kYpdnpigSfpp5MCtuLzj5A==" spinCount="100000" sheet="1" objects="1" scenarios="1"/>
  <mergeCells count="25">
    <mergeCell ref="D35:D40"/>
    <mergeCell ref="E35:E40"/>
    <mergeCell ref="F35:F40"/>
    <mergeCell ref="D41:D46"/>
    <mergeCell ref="E41:E46"/>
    <mergeCell ref="F41:F46"/>
    <mergeCell ref="D23:D28"/>
    <mergeCell ref="E23:E28"/>
    <mergeCell ref="F23:F28"/>
    <mergeCell ref="D29:D34"/>
    <mergeCell ref="E29:E34"/>
    <mergeCell ref="F29:F34"/>
    <mergeCell ref="D11:D16"/>
    <mergeCell ref="E11:E16"/>
    <mergeCell ref="F11:F16"/>
    <mergeCell ref="D17:D22"/>
    <mergeCell ref="E17:E22"/>
    <mergeCell ref="F17:F22"/>
    <mergeCell ref="B5:J5"/>
    <mergeCell ref="B6:J6"/>
    <mergeCell ref="B8:B10"/>
    <mergeCell ref="C8:C10"/>
    <mergeCell ref="D8:D10"/>
    <mergeCell ref="F8:F10"/>
    <mergeCell ref="H8:J9"/>
  </mergeCells>
  <pageMargins left="0.35" right="0.25" top="0.32" bottom="0.5" header="0.32" footer="0.3"/>
  <pageSetup scale="93" orientation="portrait" r:id="rId1"/>
  <headerFooter alignWithMargins="0">
    <oddFooter xml:space="preserve">&amp;L&amp;7NHD 775-687-2033&amp;C&amp;7&amp;F  &amp;A&amp;R&amp;7Page &amp;P of &amp;N
&amp;D  at &amp;T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59"/>
  <sheetViews>
    <sheetView showGridLines="0" zoomScale="145" zoomScaleNormal="145" zoomScaleSheetLayoutView="160" workbookViewId="0"/>
  </sheetViews>
  <sheetFormatPr defaultColWidth="9.109375" defaultRowHeight="13.2" x14ac:dyDescent="0.25"/>
  <cols>
    <col min="1" max="1" width="4" style="2" customWidth="1"/>
    <col min="2" max="2" width="11" style="2" customWidth="1"/>
    <col min="3" max="3" width="11.5546875" style="2" bestFit="1" customWidth="1"/>
    <col min="4" max="4" width="5.109375" style="2" customWidth="1"/>
    <col min="5" max="5" width="13.33203125" style="2" customWidth="1"/>
    <col min="6" max="8" width="9.109375" style="2"/>
    <col min="9" max="9" width="12.33203125" style="2" customWidth="1"/>
    <col min="10" max="10" width="13.33203125" style="2" customWidth="1"/>
    <col min="11" max="11" width="6.33203125" style="2" customWidth="1"/>
    <col min="12" max="16384" width="9.109375" style="2"/>
  </cols>
  <sheetData>
    <row r="1" spans="1:11" ht="15.6" x14ac:dyDescent="0.3">
      <c r="A1" s="1" t="str">
        <f>Div</f>
        <v>State of Nevada Housing Division</v>
      </c>
      <c r="I1" s="731"/>
      <c r="J1" s="730"/>
    </row>
    <row r="2" spans="1:11" x14ac:dyDescent="0.25">
      <c r="A2" s="4" t="str">
        <f>nhd</f>
        <v>2014 LOW-INCOME HOUSING UNIVERSAL FUNDING APPLICATION</v>
      </c>
    </row>
    <row r="3" spans="1:11" ht="15.6" x14ac:dyDescent="0.3">
      <c r="A3" s="726" t="s">
        <v>753</v>
      </c>
    </row>
    <row r="4" spans="1:11" x14ac:dyDescent="0.25">
      <c r="A4" s="108"/>
    </row>
    <row r="5" spans="1:11" x14ac:dyDescent="0.25">
      <c r="B5" s="9"/>
      <c r="C5" s="9"/>
      <c r="D5" s="9"/>
      <c r="E5" s="9"/>
      <c r="F5" s="9"/>
      <c r="G5" s="9"/>
      <c r="H5" s="9"/>
      <c r="I5" s="9"/>
      <c r="J5" s="9"/>
      <c r="K5" s="9"/>
    </row>
    <row r="6" spans="1:11" ht="15" x14ac:dyDescent="0.25">
      <c r="A6" s="732">
        <f>ROW()-5</f>
        <v>1</v>
      </c>
      <c r="B6" s="576" t="s">
        <v>545</v>
      </c>
      <c r="C6" s="445"/>
      <c r="D6" s="934">
        <f>Applicant</f>
        <v>0</v>
      </c>
      <c r="E6" s="934"/>
      <c r="F6" s="934"/>
      <c r="G6" s="934"/>
      <c r="H6" s="934"/>
      <c r="I6" s="934"/>
      <c r="J6" s="934"/>
      <c r="K6" s="455"/>
    </row>
    <row r="7" spans="1:11" ht="15" x14ac:dyDescent="0.25">
      <c r="A7" s="732">
        <f t="shared" ref="A7:A45" si="0">ROW()-5</f>
        <v>2</v>
      </c>
      <c r="B7" s="576" t="s">
        <v>23</v>
      </c>
      <c r="C7" s="757"/>
      <c r="D7" s="934">
        <f>ProjName</f>
        <v>0</v>
      </c>
      <c r="E7" s="934"/>
      <c r="F7" s="934"/>
      <c r="G7" s="934"/>
      <c r="H7" s="934"/>
      <c r="I7" s="934"/>
      <c r="J7" s="934"/>
      <c r="K7" s="455"/>
    </row>
    <row r="8" spans="1:11" ht="15" x14ac:dyDescent="0.25">
      <c r="A8" s="732">
        <f t="shared" si="0"/>
        <v>3</v>
      </c>
      <c r="B8" s="38" t="s">
        <v>24</v>
      </c>
      <c r="C8" s="757"/>
      <c r="D8" s="934">
        <f>ProjAddr</f>
        <v>0</v>
      </c>
      <c r="E8" s="934"/>
      <c r="F8" s="934"/>
      <c r="G8" s="934"/>
      <c r="H8" s="934"/>
      <c r="I8" s="934"/>
      <c r="J8" s="934"/>
      <c r="K8" s="455"/>
    </row>
    <row r="9" spans="1:11" ht="15" x14ac:dyDescent="0.25">
      <c r="A9" s="732">
        <f t="shared" si="0"/>
        <v>4</v>
      </c>
      <c r="B9" s="38" t="s">
        <v>945</v>
      </c>
      <c r="C9" s="757"/>
      <c r="D9" s="934">
        <f>ProjCCZip</f>
        <v>0</v>
      </c>
      <c r="E9" s="934"/>
      <c r="F9" s="934"/>
      <c r="G9" s="934"/>
      <c r="H9" s="934"/>
      <c r="I9" s="934"/>
      <c r="J9" s="934"/>
      <c r="K9" s="455"/>
    </row>
    <row r="10" spans="1:11" ht="15" x14ac:dyDescent="0.25">
      <c r="A10" s="732">
        <f t="shared" si="0"/>
        <v>5</v>
      </c>
      <c r="B10" s="576" t="s">
        <v>739</v>
      </c>
      <c r="C10" s="576"/>
      <c r="D10" s="576"/>
      <c r="E10" s="935">
        <f>TaxID</f>
        <v>0</v>
      </c>
      <c r="F10" s="935"/>
      <c r="G10" s="311"/>
      <c r="H10" s="311"/>
      <c r="I10" s="455"/>
      <c r="J10" s="455"/>
      <c r="K10" s="455"/>
    </row>
    <row r="11" spans="1:11" ht="15" x14ac:dyDescent="0.25">
      <c r="A11" s="732">
        <f t="shared" si="0"/>
        <v>6</v>
      </c>
      <c r="B11" s="576" t="s">
        <v>740</v>
      </c>
      <c r="C11" s="576"/>
      <c r="D11" s="576"/>
      <c r="E11" s="576"/>
      <c r="F11" s="576"/>
      <c r="G11" s="311"/>
      <c r="H11" s="311"/>
      <c r="I11" s="455"/>
      <c r="J11" s="455"/>
      <c r="K11" s="455"/>
    </row>
    <row r="12" spans="1:11" ht="15" x14ac:dyDescent="0.25">
      <c r="A12" s="732">
        <f t="shared" si="0"/>
        <v>7</v>
      </c>
      <c r="B12" s="933"/>
      <c r="C12" s="933"/>
      <c r="D12" s="933"/>
      <c r="E12" s="933"/>
      <c r="F12" s="933"/>
      <c r="G12" s="933"/>
      <c r="H12" s="933"/>
      <c r="I12" s="933"/>
      <c r="J12" s="933"/>
      <c r="K12" s="933"/>
    </row>
    <row r="13" spans="1:11" ht="15" x14ac:dyDescent="0.25">
      <c r="A13" s="732">
        <f t="shared" si="0"/>
        <v>8</v>
      </c>
      <c r="B13" s="933"/>
      <c r="C13" s="933"/>
      <c r="D13" s="933"/>
      <c r="E13" s="933"/>
      <c r="F13" s="933"/>
      <c r="G13" s="933"/>
      <c r="H13" s="933"/>
      <c r="I13" s="933"/>
      <c r="J13" s="933"/>
      <c r="K13" s="933"/>
    </row>
    <row r="14" spans="1:11" ht="15" x14ac:dyDescent="0.25">
      <c r="A14" s="732">
        <f t="shared" si="0"/>
        <v>9</v>
      </c>
      <c r="B14" s="933"/>
      <c r="C14" s="933"/>
      <c r="D14" s="933"/>
      <c r="E14" s="933"/>
      <c r="F14" s="933"/>
      <c r="G14" s="933"/>
      <c r="H14" s="933"/>
      <c r="I14" s="933"/>
      <c r="J14" s="933"/>
      <c r="K14" s="933"/>
    </row>
    <row r="15" spans="1:11" ht="15" x14ac:dyDescent="0.25">
      <c r="A15" s="732">
        <f t="shared" si="0"/>
        <v>10</v>
      </c>
      <c r="B15" s="933"/>
      <c r="C15" s="933"/>
      <c r="D15" s="933"/>
      <c r="E15" s="933"/>
      <c r="F15" s="933"/>
      <c r="G15" s="933"/>
      <c r="H15" s="933"/>
      <c r="I15" s="933"/>
      <c r="J15" s="933"/>
      <c r="K15" s="933"/>
    </row>
    <row r="16" spans="1:11" ht="15" x14ac:dyDescent="0.25">
      <c r="A16" s="732">
        <f t="shared" si="0"/>
        <v>11</v>
      </c>
      <c r="B16" s="933"/>
      <c r="C16" s="933"/>
      <c r="D16" s="933"/>
      <c r="E16" s="933"/>
      <c r="F16" s="933"/>
      <c r="G16" s="933"/>
      <c r="H16" s="933"/>
      <c r="I16" s="933"/>
      <c r="J16" s="933"/>
      <c r="K16" s="933"/>
    </row>
    <row r="17" spans="1:11" ht="15" x14ac:dyDescent="0.25">
      <c r="A17" s="732">
        <f t="shared" si="0"/>
        <v>12</v>
      </c>
      <c r="B17" s="576" t="s">
        <v>745</v>
      </c>
      <c r="C17" s="576"/>
      <c r="D17" s="576"/>
      <c r="E17" s="576"/>
      <c r="F17" s="576"/>
      <c r="G17" s="311"/>
      <c r="H17" s="311"/>
      <c r="I17" s="455"/>
      <c r="J17" s="455"/>
      <c r="K17" s="455"/>
    </row>
    <row r="18" spans="1:11" ht="15" x14ac:dyDescent="0.25">
      <c r="A18" s="732">
        <f t="shared" si="0"/>
        <v>13</v>
      </c>
      <c r="B18" s="933"/>
      <c r="C18" s="933"/>
      <c r="D18" s="933"/>
      <c r="E18" s="933"/>
      <c r="F18" s="933"/>
      <c r="G18" s="933"/>
      <c r="H18" s="933"/>
      <c r="I18" s="933"/>
      <c r="J18" s="933"/>
      <c r="K18" s="933"/>
    </row>
    <row r="19" spans="1:11" ht="15" x14ac:dyDescent="0.25">
      <c r="A19" s="732">
        <f t="shared" si="0"/>
        <v>14</v>
      </c>
      <c r="B19" s="933"/>
      <c r="C19" s="933"/>
      <c r="D19" s="933"/>
      <c r="E19" s="933"/>
      <c r="F19" s="933"/>
      <c r="G19" s="933"/>
      <c r="H19" s="933"/>
      <c r="I19" s="933"/>
      <c r="J19" s="933"/>
      <c r="K19" s="933"/>
    </row>
    <row r="20" spans="1:11" ht="15" x14ac:dyDescent="0.25">
      <c r="A20" s="732">
        <f t="shared" si="0"/>
        <v>15</v>
      </c>
      <c r="B20" s="933"/>
      <c r="C20" s="933"/>
      <c r="D20" s="933"/>
      <c r="E20" s="933"/>
      <c r="F20" s="933"/>
      <c r="G20" s="933"/>
      <c r="H20" s="933"/>
      <c r="I20" s="933"/>
      <c r="J20" s="933"/>
      <c r="K20" s="933"/>
    </row>
    <row r="21" spans="1:11" ht="15" x14ac:dyDescent="0.25">
      <c r="A21" s="732">
        <f t="shared" si="0"/>
        <v>16</v>
      </c>
      <c r="B21" s="933"/>
      <c r="C21" s="933"/>
      <c r="D21" s="933"/>
      <c r="E21" s="933"/>
      <c r="F21" s="933"/>
      <c r="G21" s="933"/>
      <c r="H21" s="933"/>
      <c r="I21" s="933"/>
      <c r="J21" s="933"/>
      <c r="K21" s="933"/>
    </row>
    <row r="22" spans="1:11" ht="15" x14ac:dyDescent="0.25">
      <c r="A22" s="732">
        <f t="shared" si="0"/>
        <v>17</v>
      </c>
      <c r="B22" s="576" t="s">
        <v>756</v>
      </c>
      <c r="C22" s="576"/>
      <c r="D22" s="576"/>
      <c r="E22" s="576"/>
      <c r="F22" s="576"/>
      <c r="G22" s="311"/>
      <c r="H22" s="311"/>
      <c r="I22" s="455"/>
      <c r="J22" s="455"/>
      <c r="K22" s="680"/>
    </row>
    <row r="23" spans="1:11" ht="15" x14ac:dyDescent="0.25">
      <c r="A23" s="732">
        <f t="shared" si="0"/>
        <v>18</v>
      </c>
      <c r="B23" s="933"/>
      <c r="C23" s="933"/>
      <c r="D23" s="933"/>
      <c r="E23" s="933"/>
      <c r="F23" s="933"/>
      <c r="G23" s="933"/>
      <c r="H23" s="933"/>
      <c r="I23" s="933"/>
      <c r="J23" s="933"/>
      <c r="K23" s="933"/>
    </row>
    <row r="24" spans="1:11" ht="15" x14ac:dyDescent="0.25">
      <c r="A24" s="732">
        <f t="shared" si="0"/>
        <v>19</v>
      </c>
      <c r="B24" s="933"/>
      <c r="C24" s="933"/>
      <c r="D24" s="933"/>
      <c r="E24" s="933"/>
      <c r="F24" s="933"/>
      <c r="G24" s="933"/>
      <c r="H24" s="933"/>
      <c r="I24" s="933"/>
      <c r="J24" s="933"/>
      <c r="K24" s="933"/>
    </row>
    <row r="25" spans="1:11" ht="15" x14ac:dyDescent="0.25">
      <c r="A25" s="732">
        <f t="shared" si="0"/>
        <v>20</v>
      </c>
      <c r="B25" s="576" t="s">
        <v>748</v>
      </c>
      <c r="C25" s="576"/>
      <c r="D25" s="576"/>
      <c r="E25" s="576"/>
      <c r="F25" s="576"/>
      <c r="G25" s="311"/>
      <c r="H25" s="311"/>
      <c r="I25" s="455"/>
      <c r="J25" s="455"/>
      <c r="K25" s="455"/>
    </row>
    <row r="26" spans="1:11" ht="15" x14ac:dyDescent="0.25">
      <c r="A26" s="732">
        <f t="shared" si="0"/>
        <v>21</v>
      </c>
      <c r="B26" s="933"/>
      <c r="C26" s="933"/>
      <c r="D26" s="933"/>
      <c r="E26" s="933"/>
      <c r="F26" s="933"/>
      <c r="G26" s="933"/>
      <c r="H26" s="933"/>
      <c r="I26" s="933"/>
      <c r="J26" s="933"/>
      <c r="K26" s="933"/>
    </row>
    <row r="27" spans="1:11" ht="15" x14ac:dyDescent="0.25">
      <c r="A27" s="732">
        <f t="shared" si="0"/>
        <v>22</v>
      </c>
      <c r="B27" s="933"/>
      <c r="C27" s="933"/>
      <c r="D27" s="933"/>
      <c r="E27" s="933"/>
      <c r="F27" s="933"/>
      <c r="G27" s="933"/>
      <c r="H27" s="933"/>
      <c r="I27" s="933"/>
      <c r="J27" s="933"/>
      <c r="K27" s="933"/>
    </row>
    <row r="28" spans="1:11" ht="15" x14ac:dyDescent="0.25">
      <c r="A28" s="732">
        <f t="shared" si="0"/>
        <v>23</v>
      </c>
      <c r="B28" s="933"/>
      <c r="C28" s="933"/>
      <c r="D28" s="933"/>
      <c r="E28" s="933"/>
      <c r="F28" s="933"/>
      <c r="G28" s="933"/>
      <c r="H28" s="933"/>
      <c r="I28" s="933"/>
      <c r="J28" s="933"/>
      <c r="K28" s="933"/>
    </row>
    <row r="29" spans="1:11" ht="15" x14ac:dyDescent="0.25">
      <c r="A29" s="732">
        <f t="shared" si="0"/>
        <v>24</v>
      </c>
      <c r="B29" s="933"/>
      <c r="C29" s="933"/>
      <c r="D29" s="933"/>
      <c r="E29" s="933"/>
      <c r="F29" s="933"/>
      <c r="G29" s="933"/>
      <c r="H29" s="933"/>
      <c r="I29" s="933"/>
      <c r="J29" s="933"/>
      <c r="K29" s="933"/>
    </row>
    <row r="30" spans="1:11" ht="15" x14ac:dyDescent="0.25">
      <c r="A30" s="732">
        <f t="shared" si="0"/>
        <v>25</v>
      </c>
      <c r="B30" s="933"/>
      <c r="C30" s="933"/>
      <c r="D30" s="933"/>
      <c r="E30" s="933"/>
      <c r="F30" s="933"/>
      <c r="G30" s="933"/>
      <c r="H30" s="933"/>
      <c r="I30" s="933"/>
      <c r="J30" s="933"/>
      <c r="K30" s="933"/>
    </row>
    <row r="31" spans="1:11" ht="15" x14ac:dyDescent="0.25">
      <c r="A31" s="732">
        <f t="shared" si="0"/>
        <v>26</v>
      </c>
      <c r="B31" s="576" t="s">
        <v>755</v>
      </c>
      <c r="C31" s="576"/>
      <c r="D31" s="576"/>
      <c r="E31" s="576"/>
      <c r="F31" s="576"/>
      <c r="G31" s="311"/>
      <c r="H31" s="311"/>
      <c r="I31" s="455"/>
      <c r="J31" s="311"/>
      <c r="K31" s="680"/>
    </row>
    <row r="32" spans="1:11" ht="15" x14ac:dyDescent="0.25">
      <c r="A32" s="732">
        <f t="shared" si="0"/>
        <v>27</v>
      </c>
      <c r="B32" s="933"/>
      <c r="C32" s="933"/>
      <c r="D32" s="933"/>
      <c r="E32" s="933"/>
      <c r="F32" s="933"/>
      <c r="G32" s="933"/>
      <c r="H32" s="933"/>
      <c r="I32" s="933"/>
      <c r="J32" s="933"/>
      <c r="K32" s="933"/>
    </row>
    <row r="33" spans="1:11" ht="15" x14ac:dyDescent="0.25">
      <c r="A33" s="732">
        <f t="shared" si="0"/>
        <v>28</v>
      </c>
      <c r="B33" s="933"/>
      <c r="C33" s="933"/>
      <c r="D33" s="933"/>
      <c r="E33" s="933"/>
      <c r="F33" s="933"/>
      <c r="G33" s="933"/>
      <c r="H33" s="933"/>
      <c r="I33" s="933"/>
      <c r="J33" s="933"/>
      <c r="K33" s="933"/>
    </row>
    <row r="34" spans="1:11" ht="15" x14ac:dyDescent="0.25">
      <c r="A34" s="732">
        <f t="shared" si="0"/>
        <v>29</v>
      </c>
      <c r="B34" s="933"/>
      <c r="C34" s="933"/>
      <c r="D34" s="933"/>
      <c r="E34" s="933"/>
      <c r="F34" s="933"/>
      <c r="G34" s="933"/>
      <c r="H34" s="933"/>
      <c r="I34" s="933"/>
      <c r="J34" s="933"/>
      <c r="K34" s="933"/>
    </row>
    <row r="35" spans="1:11" ht="15" x14ac:dyDescent="0.25">
      <c r="A35" s="732">
        <f t="shared" si="0"/>
        <v>30</v>
      </c>
      <c r="B35" s="576" t="s">
        <v>751</v>
      </c>
      <c r="C35" s="576"/>
      <c r="D35" s="576"/>
      <c r="E35" s="576"/>
      <c r="F35" s="576"/>
      <c r="G35" s="311"/>
      <c r="H35" s="311"/>
      <c r="I35" s="455"/>
      <c r="J35" s="455"/>
      <c r="K35" s="455"/>
    </row>
    <row r="36" spans="1:11" ht="15" x14ac:dyDescent="0.25">
      <c r="A36" s="732">
        <f t="shared" si="0"/>
        <v>31</v>
      </c>
      <c r="B36" s="576" t="s">
        <v>742</v>
      </c>
      <c r="C36" s="576"/>
      <c r="D36" s="576"/>
      <c r="E36" s="576"/>
      <c r="F36" s="576"/>
      <c r="G36" s="311"/>
      <c r="H36" s="311"/>
      <c r="I36" s="455"/>
      <c r="J36" s="455"/>
      <c r="K36" s="455"/>
    </row>
    <row r="37" spans="1:11" ht="15" x14ac:dyDescent="0.25">
      <c r="A37" s="732">
        <f t="shared" si="0"/>
        <v>32</v>
      </c>
      <c r="B37" s="576" t="s">
        <v>752</v>
      </c>
      <c r="C37" s="576"/>
      <c r="D37" s="576"/>
      <c r="E37" s="576"/>
      <c r="F37" s="576"/>
      <c r="G37" s="311"/>
      <c r="H37" s="311"/>
      <c r="I37" s="455"/>
      <c r="J37" s="455"/>
      <c r="K37" s="455"/>
    </row>
    <row r="38" spans="1:11" ht="15" x14ac:dyDescent="0.25">
      <c r="A38" s="732">
        <f t="shared" si="0"/>
        <v>33</v>
      </c>
      <c r="B38" s="576" t="s">
        <v>746</v>
      </c>
      <c r="C38" s="576"/>
      <c r="D38" s="576"/>
      <c r="E38" s="445"/>
      <c r="F38" s="445"/>
      <c r="G38" s="758" t="s">
        <v>747</v>
      </c>
      <c r="H38" s="759"/>
      <c r="I38" s="445"/>
      <c r="J38" s="455"/>
      <c r="K38" s="455"/>
    </row>
    <row r="39" spans="1:11" ht="15" x14ac:dyDescent="0.25">
      <c r="A39" s="732">
        <f t="shared" si="0"/>
        <v>34</v>
      </c>
      <c r="B39" s="933"/>
      <c r="C39" s="933"/>
      <c r="D39" s="933"/>
      <c r="E39" s="933"/>
      <c r="F39" s="933"/>
      <c r="G39" s="933"/>
      <c r="H39" s="933"/>
      <c r="I39" s="933"/>
      <c r="J39" s="933"/>
      <c r="K39" s="933"/>
    </row>
    <row r="40" spans="1:11" ht="15" x14ac:dyDescent="0.25">
      <c r="A40" s="732">
        <f t="shared" si="0"/>
        <v>35</v>
      </c>
      <c r="B40" s="933"/>
      <c r="C40" s="933"/>
      <c r="D40" s="933"/>
      <c r="E40" s="933"/>
      <c r="F40" s="933"/>
      <c r="G40" s="933"/>
      <c r="H40" s="933"/>
      <c r="I40" s="933"/>
      <c r="J40" s="933"/>
      <c r="K40" s="933"/>
    </row>
    <row r="41" spans="1:11" ht="15" x14ac:dyDescent="0.25">
      <c r="A41" s="732">
        <f t="shared" si="0"/>
        <v>36</v>
      </c>
      <c r="B41" s="576" t="s">
        <v>741</v>
      </c>
      <c r="C41" s="445"/>
      <c r="D41" s="576"/>
      <c r="E41" s="576"/>
      <c r="F41" s="576"/>
      <c r="G41" s="311"/>
      <c r="H41" s="311"/>
      <c r="I41" s="455"/>
      <c r="J41" s="455"/>
      <c r="K41" s="455"/>
    </row>
    <row r="42" spans="1:11" ht="15" x14ac:dyDescent="0.25">
      <c r="A42" s="732">
        <f t="shared" si="0"/>
        <v>37</v>
      </c>
      <c r="B42" s="576" t="s">
        <v>742</v>
      </c>
      <c r="C42" s="576"/>
      <c r="D42" s="576"/>
      <c r="E42" s="576"/>
      <c r="F42" s="576"/>
      <c r="G42" s="311"/>
      <c r="H42" s="311"/>
      <c r="I42" s="455"/>
      <c r="J42" s="455"/>
      <c r="K42" s="455"/>
    </row>
    <row r="43" spans="1:11" ht="15" x14ac:dyDescent="0.25">
      <c r="A43" s="732">
        <f t="shared" si="0"/>
        <v>38</v>
      </c>
      <c r="B43" s="576" t="s">
        <v>750</v>
      </c>
      <c r="C43" s="576"/>
      <c r="D43" s="576"/>
      <c r="E43" s="576"/>
      <c r="F43" s="576"/>
      <c r="G43" s="311"/>
      <c r="H43" s="311"/>
      <c r="I43" s="455"/>
      <c r="J43" s="455"/>
      <c r="K43" s="455"/>
    </row>
    <row r="44" spans="1:11" ht="15" x14ac:dyDescent="0.25">
      <c r="A44" s="732">
        <f t="shared" si="0"/>
        <v>39</v>
      </c>
      <c r="B44" s="576" t="s">
        <v>749</v>
      </c>
      <c r="C44" s="937"/>
      <c r="D44" s="937"/>
      <c r="E44" s="937"/>
      <c r="F44" s="937"/>
      <c r="G44" s="937"/>
      <c r="H44" s="311"/>
      <c r="I44" s="455"/>
      <c r="J44" s="455"/>
      <c r="K44" s="455"/>
    </row>
    <row r="45" spans="1:11" ht="15" x14ac:dyDescent="0.25">
      <c r="A45" s="732">
        <f t="shared" si="0"/>
        <v>40</v>
      </c>
      <c r="B45" s="576" t="s">
        <v>586</v>
      </c>
      <c r="C45" s="937"/>
      <c r="D45" s="937"/>
      <c r="E45" s="937"/>
      <c r="F45" s="937"/>
      <c r="G45" s="937"/>
      <c r="H45" s="576" t="s">
        <v>743</v>
      </c>
      <c r="I45" s="936"/>
      <c r="J45" s="936"/>
      <c r="K45" s="455"/>
    </row>
    <row r="46" spans="1:11" ht="15.6" x14ac:dyDescent="0.3">
      <c r="A46" s="9"/>
      <c r="B46" s="724"/>
      <c r="C46" s="576"/>
      <c r="D46" s="576"/>
      <c r="E46" s="576"/>
      <c r="G46" s="311"/>
      <c r="H46" s="311"/>
      <c r="I46" s="9"/>
      <c r="J46" s="9"/>
      <c r="K46" s="9"/>
    </row>
    <row r="47" spans="1:11" ht="15.6" x14ac:dyDescent="0.3">
      <c r="A47" s="9"/>
      <c r="B47" s="724"/>
      <c r="C47" s="576"/>
      <c r="D47" s="576"/>
      <c r="E47" s="576"/>
      <c r="F47" s="576"/>
      <c r="G47" s="311"/>
      <c r="H47" s="311"/>
      <c r="I47" s="9"/>
      <c r="J47" s="9"/>
      <c r="K47" s="9"/>
    </row>
    <row r="48" spans="1:11" ht="15.6" x14ac:dyDescent="0.3">
      <c r="A48" s="9"/>
      <c r="B48" s="724"/>
      <c r="C48" s="576"/>
      <c r="D48" s="576"/>
      <c r="E48" s="576"/>
      <c r="F48" s="576"/>
      <c r="G48" s="311"/>
      <c r="H48" s="311"/>
      <c r="I48" s="9"/>
      <c r="J48" s="9"/>
      <c r="K48" s="9"/>
    </row>
    <row r="49" spans="1:11" ht="15.6" x14ac:dyDescent="0.3">
      <c r="A49" s="9"/>
      <c r="B49" s="724"/>
      <c r="C49"/>
      <c r="D49"/>
      <c r="E49"/>
      <c r="F4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row r="59" spans="1:11" x14ac:dyDescent="0.25">
      <c r="A59" s="9"/>
      <c r="B59" s="9"/>
      <c r="C59" s="9"/>
      <c r="D59" s="9"/>
      <c r="E59" s="9"/>
      <c r="F59" s="9"/>
      <c r="G59" s="9"/>
      <c r="H59" s="9"/>
      <c r="I59" s="9"/>
      <c r="J59" s="9"/>
      <c r="K59" s="9"/>
    </row>
  </sheetData>
  <sheetProtection algorithmName="SHA-512" hashValue="yF6t62iCk4eYeqJZy5rUD8WaW8EuufTrVoV3zgWuItmsMAdmej/zS8weyiAvni5sdLUz21jpbHssqHOF9LRRvw==" saltValue="OxJA+223U8J7pAuSTxcsgw==" spinCount="100000" sheet="1" objects="1" scenarios="1"/>
  <mergeCells count="29">
    <mergeCell ref="I45:J45"/>
    <mergeCell ref="B21:K21"/>
    <mergeCell ref="B33:K33"/>
    <mergeCell ref="C45:G45"/>
    <mergeCell ref="C44:G44"/>
    <mergeCell ref="B30:K30"/>
    <mergeCell ref="B32:K32"/>
    <mergeCell ref="B34:K34"/>
    <mergeCell ref="B29:K29"/>
    <mergeCell ref="B39:K39"/>
    <mergeCell ref="B40:K40"/>
    <mergeCell ref="B26:K26"/>
    <mergeCell ref="B27:K27"/>
    <mergeCell ref="B28:K28"/>
    <mergeCell ref="D6:J6"/>
    <mergeCell ref="D8:J8"/>
    <mergeCell ref="D9:J9"/>
    <mergeCell ref="D7:J7"/>
    <mergeCell ref="B15:K15"/>
    <mergeCell ref="E10:F10"/>
    <mergeCell ref="B20:K20"/>
    <mergeCell ref="B23:K23"/>
    <mergeCell ref="B24:K24"/>
    <mergeCell ref="B12:K12"/>
    <mergeCell ref="B13:K13"/>
    <mergeCell ref="B14:K14"/>
    <mergeCell ref="B16:K16"/>
    <mergeCell ref="B18:K18"/>
    <mergeCell ref="B19:K19"/>
  </mergeCells>
  <pageMargins left="0.35" right="0.25" top="0.32" bottom="0.5" header="0.32" footer="0.3"/>
  <pageSetup scale="98" orientation="portrait" r:id="rId1"/>
  <headerFooter alignWithMargins="0">
    <oddFooter>&amp;L&amp;7&amp;D NHD 775.687.2033&amp;C&amp;7&amp;F  &amp;A&amp;R&amp;7Page &amp;P of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L67"/>
  <sheetViews>
    <sheetView showGridLines="0" zoomScale="160" zoomScaleNormal="160" zoomScaleSheetLayoutView="100" workbookViewId="0">
      <selection activeCell="B5" sqref="B5"/>
    </sheetView>
  </sheetViews>
  <sheetFormatPr defaultColWidth="9.109375" defaultRowHeight="13.2" x14ac:dyDescent="0.25"/>
  <cols>
    <col min="1" max="1" width="2" style="2" customWidth="1"/>
    <col min="2" max="2" width="16.109375" style="2" customWidth="1"/>
    <col min="3" max="3" width="6.88671875" style="2" customWidth="1"/>
    <col min="4" max="4" width="11.6640625" style="2" customWidth="1"/>
    <col min="5" max="5" width="11.109375" style="2" customWidth="1"/>
    <col min="6" max="6" width="6.33203125" style="2" customWidth="1"/>
    <col min="7" max="7" width="13.6640625" style="2" customWidth="1"/>
    <col min="8" max="8" width="9.33203125" style="2" customWidth="1"/>
    <col min="9" max="9" width="13.5546875" style="2" customWidth="1"/>
    <col min="10" max="10" width="12.5546875" style="2" hidden="1" customWidth="1"/>
    <col min="11" max="11" width="9.109375" style="2" hidden="1" customWidth="1"/>
    <col min="12" max="16384" width="9.109375" style="2"/>
  </cols>
  <sheetData>
    <row r="1" spans="1:12" x14ac:dyDescent="0.25">
      <c r="A1" s="1" t="str">
        <f>Div</f>
        <v>State of Nevada Housing Division</v>
      </c>
      <c r="J1" s="3"/>
      <c r="K1" s="3"/>
    </row>
    <row r="2" spans="1:12" ht="15.6" x14ac:dyDescent="0.3">
      <c r="A2" s="4" t="str">
        <f>nhd</f>
        <v>2014 LOW-INCOME HOUSING UNIVERSAL FUNDING APPLICATION</v>
      </c>
      <c r="B2" s="5"/>
      <c r="C2" s="5"/>
      <c r="D2" s="6"/>
      <c r="E2" s="6"/>
      <c r="J2" s="3"/>
      <c r="K2" s="3"/>
    </row>
    <row r="3" spans="1:12" ht="15.6" x14ac:dyDescent="0.3">
      <c r="A3" s="7" t="s">
        <v>1</v>
      </c>
      <c r="B3" s="8"/>
      <c r="C3" s="8"/>
      <c r="D3" s="6"/>
      <c r="E3" s="6"/>
      <c r="F3" s="6"/>
      <c r="G3" s="6"/>
      <c r="H3" s="6"/>
      <c r="I3" s="6"/>
      <c r="J3" s="8" t="s">
        <v>2</v>
      </c>
      <c r="K3" s="3"/>
    </row>
    <row r="4" spans="1:12" x14ac:dyDescent="0.25">
      <c r="A4" s="9"/>
      <c r="B4" s="9"/>
      <c r="C4" s="9"/>
      <c r="D4" s="9"/>
      <c r="E4" s="9"/>
      <c r="F4" s="9"/>
      <c r="G4" s="9"/>
      <c r="H4" s="9"/>
      <c r="I4" s="9"/>
      <c r="J4" s="10" t="s">
        <v>3</v>
      </c>
      <c r="K4" s="10"/>
      <c r="L4" s="9"/>
    </row>
    <row r="5" spans="1:12" x14ac:dyDescent="0.25">
      <c r="A5" s="9"/>
      <c r="B5" s="818" t="s">
        <v>1004</v>
      </c>
      <c r="C5" s="819"/>
      <c r="D5" s="819"/>
      <c r="E5" s="819"/>
      <c r="F5" s="819"/>
      <c r="G5" s="819"/>
      <c r="H5" s="819"/>
      <c r="I5" s="819"/>
      <c r="J5" s="10"/>
      <c r="K5" s="10"/>
      <c r="L5" s="9"/>
    </row>
    <row r="6" spans="1:12" x14ac:dyDescent="0.25">
      <c r="A6" s="9"/>
      <c r="B6" s="653" t="s">
        <v>4</v>
      </c>
      <c r="C6" s="9"/>
      <c r="D6" s="9"/>
      <c r="E6" s="9"/>
      <c r="F6" s="9"/>
      <c r="G6" s="9"/>
      <c r="H6" s="9"/>
      <c r="I6" s="9"/>
      <c r="J6" s="10"/>
      <c r="K6" s="10"/>
      <c r="L6" s="9"/>
    </row>
    <row r="7" spans="1:12" x14ac:dyDescent="0.25">
      <c r="A7" s="9"/>
      <c r="B7" s="653" t="s">
        <v>5</v>
      </c>
      <c r="C7" s="9"/>
      <c r="D7" s="9"/>
      <c r="E7" s="9"/>
      <c r="F7" s="9"/>
      <c r="G7" s="9"/>
      <c r="H7" s="9"/>
      <c r="I7" s="9"/>
      <c r="J7" s="10"/>
      <c r="K7" s="10"/>
      <c r="L7" s="9"/>
    </row>
    <row r="8" spans="1:12" x14ac:dyDescent="0.25">
      <c r="A8" s="9"/>
      <c r="B8" s="653" t="s">
        <v>673</v>
      </c>
      <c r="C8" s="9"/>
      <c r="D8" s="9"/>
      <c r="E8" s="9"/>
      <c r="F8" s="9"/>
      <c r="G8" s="9"/>
      <c r="H8" s="9"/>
      <c r="I8" s="9"/>
      <c r="J8" s="10"/>
      <c r="K8" s="10"/>
      <c r="L8" s="9"/>
    </row>
    <row r="9" spans="1:12" x14ac:dyDescent="0.25">
      <c r="A9" s="9"/>
      <c r="B9" s="653" t="s">
        <v>6</v>
      </c>
      <c r="C9" s="9"/>
      <c r="D9" s="9"/>
      <c r="E9" s="9"/>
      <c r="F9" s="9"/>
      <c r="G9" s="9"/>
      <c r="H9" s="9"/>
      <c r="I9" s="9"/>
      <c r="J9" s="10"/>
      <c r="K9" s="10"/>
      <c r="L9" s="9"/>
    </row>
    <row r="10" spans="1:12" x14ac:dyDescent="0.25">
      <c r="A10" s="9"/>
      <c r="B10" s="653" t="s">
        <v>7</v>
      </c>
      <c r="C10" s="9"/>
      <c r="D10" s="9"/>
      <c r="E10" s="9"/>
      <c r="F10" s="9"/>
      <c r="G10" s="9"/>
      <c r="H10" s="9"/>
      <c r="I10" s="9"/>
      <c r="J10" s="10"/>
      <c r="K10" s="10"/>
      <c r="L10" s="9"/>
    </row>
    <row r="11" spans="1:12" x14ac:dyDescent="0.25">
      <c r="A11" s="9"/>
      <c r="B11" s="653" t="s">
        <v>658</v>
      </c>
      <c r="C11" s="9"/>
      <c r="D11" s="9"/>
      <c r="E11" s="9"/>
      <c r="F11" s="9"/>
      <c r="G11" s="9"/>
      <c r="H11" s="9"/>
      <c r="I11" s="9"/>
      <c r="J11" s="10"/>
      <c r="K11" s="10"/>
      <c r="L11" s="9"/>
    </row>
    <row r="12" spans="1:12" x14ac:dyDescent="0.25">
      <c r="A12" s="9"/>
      <c r="B12" s="653" t="s">
        <v>8</v>
      </c>
      <c r="C12" s="9"/>
      <c r="D12" s="9"/>
      <c r="E12" s="9"/>
      <c r="F12" s="9"/>
      <c r="G12" s="9"/>
      <c r="H12" s="9"/>
      <c r="I12" s="9"/>
      <c r="J12" s="10"/>
      <c r="K12" s="10"/>
      <c r="L12" s="9"/>
    </row>
    <row r="13" spans="1:12" x14ac:dyDescent="0.25">
      <c r="A13" s="9"/>
      <c r="B13" s="653" t="s">
        <v>9</v>
      </c>
      <c r="C13" s="9"/>
      <c r="D13" s="9"/>
      <c r="E13" s="9"/>
      <c r="F13" s="9"/>
      <c r="G13" s="9"/>
      <c r="H13" s="9"/>
      <c r="I13" s="9"/>
      <c r="J13" s="10"/>
      <c r="K13" s="10"/>
      <c r="L13" s="9"/>
    </row>
    <row r="14" spans="1:12" x14ac:dyDescent="0.25">
      <c r="A14" s="9"/>
      <c r="B14" s="653" t="s">
        <v>10</v>
      </c>
      <c r="C14" s="9"/>
      <c r="D14" s="9"/>
      <c r="E14" s="9"/>
      <c r="F14" s="9"/>
      <c r="G14" s="9"/>
      <c r="H14" s="9"/>
      <c r="I14" s="9"/>
      <c r="J14" s="10"/>
      <c r="K14" s="10"/>
      <c r="L14" s="9"/>
    </row>
    <row r="15" spans="1:12" x14ac:dyDescent="0.25">
      <c r="A15" s="9"/>
      <c r="B15" s="653" t="s">
        <v>11</v>
      </c>
      <c r="C15" s="9"/>
      <c r="D15" s="9"/>
      <c r="E15" s="9"/>
      <c r="F15" s="9"/>
      <c r="G15" s="9"/>
      <c r="H15" s="9"/>
      <c r="I15" s="9"/>
      <c r="J15" s="10"/>
      <c r="K15" s="10"/>
      <c r="L15" s="9"/>
    </row>
    <row r="16" spans="1:12" x14ac:dyDescent="0.25">
      <c r="A16" s="9"/>
      <c r="B16" s="653" t="s">
        <v>12</v>
      </c>
      <c r="C16" s="9"/>
      <c r="D16" s="9"/>
      <c r="E16" s="9"/>
      <c r="F16" s="9"/>
      <c r="G16" s="9"/>
      <c r="H16" s="9"/>
      <c r="I16" s="9"/>
      <c r="J16" s="10"/>
      <c r="K16" s="10"/>
      <c r="L16" s="9"/>
    </row>
    <row r="17" spans="1:12" x14ac:dyDescent="0.25">
      <c r="A17" s="9"/>
      <c r="B17" s="654" t="s">
        <v>647</v>
      </c>
      <c r="C17" s="9"/>
      <c r="D17" s="9"/>
      <c r="E17" s="9"/>
      <c r="F17" s="9"/>
      <c r="G17" s="9"/>
      <c r="H17" s="9"/>
      <c r="I17" s="9"/>
      <c r="J17" s="10"/>
      <c r="K17" s="10"/>
      <c r="L17" s="9"/>
    </row>
    <row r="18" spans="1:12" x14ac:dyDescent="0.25">
      <c r="A18" s="9"/>
      <c r="B18" s="653" t="s">
        <v>657</v>
      </c>
      <c r="C18" s="9"/>
      <c r="D18" s="9"/>
      <c r="E18" s="9"/>
      <c r="F18" s="9"/>
      <c r="G18" s="9"/>
      <c r="H18" s="9"/>
      <c r="I18" s="9"/>
      <c r="J18" s="10"/>
      <c r="K18" s="10"/>
      <c r="L18" s="9"/>
    </row>
    <row r="19" spans="1:12" x14ac:dyDescent="0.25">
      <c r="A19" s="9"/>
      <c r="B19" s="654" t="s">
        <v>706</v>
      </c>
      <c r="C19" s="9"/>
      <c r="D19" s="9"/>
      <c r="E19" s="9"/>
      <c r="F19" s="9"/>
      <c r="G19" s="9"/>
      <c r="H19" s="9"/>
      <c r="I19" s="9"/>
      <c r="J19" s="10"/>
      <c r="K19" s="10"/>
      <c r="L19" s="9"/>
    </row>
    <row r="20" spans="1:12" x14ac:dyDescent="0.25">
      <c r="A20" s="9"/>
      <c r="B20" s="653" t="s">
        <v>707</v>
      </c>
      <c r="C20" s="9"/>
      <c r="D20" s="9"/>
      <c r="E20" s="9"/>
      <c r="F20" s="9"/>
      <c r="G20" s="9"/>
      <c r="H20" s="9"/>
      <c r="I20" s="9"/>
      <c r="J20" s="10"/>
      <c r="K20" s="10"/>
      <c r="L20" s="9"/>
    </row>
    <row r="21" spans="1:12" x14ac:dyDescent="0.25">
      <c r="A21" s="9"/>
      <c r="B21" s="706" t="s">
        <v>695</v>
      </c>
      <c r="C21" s="9"/>
      <c r="D21" s="9"/>
      <c r="E21" s="9"/>
      <c r="F21" s="9"/>
      <c r="G21" s="9"/>
      <c r="H21" s="9"/>
      <c r="I21" s="9"/>
      <c r="J21" s="10"/>
      <c r="K21" s="10"/>
      <c r="L21" s="9"/>
    </row>
    <row r="22" spans="1:12" x14ac:dyDescent="0.25">
      <c r="A22" s="9"/>
      <c r="B22" s="706" t="s">
        <v>696</v>
      </c>
      <c r="C22" s="9"/>
      <c r="D22" s="9"/>
      <c r="E22" s="9"/>
      <c r="F22" s="9"/>
      <c r="G22" s="9"/>
      <c r="H22" s="9"/>
      <c r="I22" s="9"/>
      <c r="J22" s="10"/>
      <c r="K22" s="10"/>
      <c r="L22" s="9"/>
    </row>
    <row r="23" spans="1:12" x14ac:dyDescent="0.25">
      <c r="A23" s="9"/>
      <c r="B23" s="9"/>
      <c r="C23" s="9"/>
      <c r="D23" s="9"/>
      <c r="E23" s="9"/>
      <c r="F23" s="9"/>
      <c r="G23" s="9"/>
      <c r="H23" s="9"/>
      <c r="I23" s="9"/>
      <c r="J23" s="10"/>
      <c r="K23" s="10"/>
      <c r="L23" s="9"/>
    </row>
    <row r="24" spans="1:12" ht="15.6" x14ac:dyDescent="0.3">
      <c r="A24" s="9"/>
      <c r="B24" s="11" t="s">
        <v>13</v>
      </c>
      <c r="C24" s="9"/>
      <c r="D24" s="9"/>
      <c r="E24" s="9"/>
      <c r="F24" s="9"/>
      <c r="G24" s="9"/>
      <c r="H24" s="9"/>
      <c r="I24" s="9"/>
      <c r="J24" s="10"/>
      <c r="K24" s="10"/>
      <c r="L24" s="9"/>
    </row>
    <row r="25" spans="1:12" x14ac:dyDescent="0.25">
      <c r="A25" s="9"/>
      <c r="B25" s="653" t="s">
        <v>14</v>
      </c>
      <c r="C25" s="653"/>
      <c r="D25" s="653"/>
      <c r="E25" s="9"/>
      <c r="F25" s="9"/>
      <c r="G25" s="9"/>
      <c r="H25" s="9"/>
      <c r="I25" s="9"/>
      <c r="J25" s="10"/>
      <c r="K25" s="10"/>
      <c r="L25" s="9"/>
    </row>
    <row r="26" spans="1:12" x14ac:dyDescent="0.25">
      <c r="A26" s="9"/>
      <c r="B26" s="653"/>
      <c r="C26" s="653"/>
      <c r="D26" s="653"/>
      <c r="E26" s="9"/>
      <c r="F26" s="9"/>
      <c r="G26" s="9"/>
      <c r="H26" s="9"/>
      <c r="I26" s="9"/>
      <c r="J26" s="10"/>
      <c r="K26" s="10"/>
      <c r="L26" s="9"/>
    </row>
    <row r="27" spans="1:12" x14ac:dyDescent="0.25">
      <c r="A27" s="9"/>
      <c r="B27" s="655" t="s">
        <v>15</v>
      </c>
      <c r="C27" s="653" t="s">
        <v>16</v>
      </c>
      <c r="D27" s="653"/>
      <c r="E27" s="9"/>
      <c r="F27" s="9"/>
      <c r="G27" s="9"/>
      <c r="H27" s="9"/>
      <c r="I27" s="9"/>
      <c r="J27" s="10"/>
      <c r="K27" s="10"/>
      <c r="L27" s="9"/>
    </row>
    <row r="28" spans="1:12" x14ac:dyDescent="0.25">
      <c r="A28" s="9"/>
      <c r="B28" s="653"/>
      <c r="C28" s="653"/>
      <c r="D28" s="653"/>
      <c r="E28" s="9"/>
      <c r="F28" s="9"/>
      <c r="G28" s="9"/>
      <c r="H28" s="9"/>
      <c r="I28" s="9"/>
      <c r="J28" s="10"/>
      <c r="K28" s="10"/>
      <c r="L28" s="9"/>
    </row>
    <row r="29" spans="1:12" x14ac:dyDescent="0.25">
      <c r="A29" s="9"/>
      <c r="B29" s="653" t="s">
        <v>17</v>
      </c>
      <c r="C29" s="653"/>
      <c r="D29" s="653"/>
      <c r="E29" s="9"/>
      <c r="F29" s="9"/>
      <c r="G29" s="9"/>
      <c r="H29" s="9"/>
      <c r="I29" s="9"/>
      <c r="J29" s="10"/>
      <c r="K29" s="10"/>
      <c r="L29" s="9"/>
    </row>
    <row r="30" spans="1:12" x14ac:dyDescent="0.25">
      <c r="A30" s="9"/>
      <c r="B30" s="653" t="s">
        <v>18</v>
      </c>
      <c r="C30" s="653"/>
      <c r="D30" s="653"/>
      <c r="E30" s="9"/>
      <c r="F30" s="9"/>
      <c r="G30" s="9"/>
      <c r="H30" s="9"/>
      <c r="I30" s="9"/>
      <c r="J30" s="10"/>
      <c r="K30" s="10"/>
      <c r="L30" s="9"/>
    </row>
    <row r="31" spans="1:12" x14ac:dyDescent="0.25">
      <c r="A31" s="9"/>
      <c r="B31" s="9"/>
      <c r="C31" s="9"/>
      <c r="D31" s="9"/>
      <c r="E31" s="9"/>
      <c r="F31" s="9"/>
      <c r="G31" s="9"/>
      <c r="H31" s="9"/>
      <c r="I31" s="9"/>
      <c r="J31" s="10"/>
      <c r="K31" s="10"/>
      <c r="L31" s="9"/>
    </row>
    <row r="32" spans="1:12" x14ac:dyDescent="0.25">
      <c r="A32" s="9"/>
      <c r="B32" s="9"/>
      <c r="C32" s="9"/>
      <c r="D32" s="9"/>
      <c r="E32" s="9"/>
      <c r="F32" s="9"/>
      <c r="G32" s="9"/>
      <c r="H32" s="9"/>
      <c r="I32" s="9"/>
      <c r="J32" s="10"/>
      <c r="K32" s="10"/>
      <c r="L32" s="9"/>
    </row>
    <row r="33" spans="1:12" x14ac:dyDescent="0.25">
      <c r="A33" s="9"/>
      <c r="B33" s="9"/>
      <c r="C33" s="9"/>
      <c r="D33" s="9"/>
      <c r="E33" s="9"/>
      <c r="F33" s="9"/>
      <c r="G33" s="9"/>
      <c r="H33" s="9"/>
      <c r="I33" s="9"/>
      <c r="J33" s="10"/>
      <c r="K33" s="10"/>
      <c r="L33" s="9"/>
    </row>
    <row r="34" spans="1:12" x14ac:dyDescent="0.25">
      <c r="A34" s="9"/>
      <c r="B34" s="9"/>
      <c r="C34" s="9"/>
      <c r="D34" s="9"/>
      <c r="E34" s="9"/>
      <c r="F34" s="9"/>
      <c r="G34" s="9"/>
      <c r="H34" s="9"/>
      <c r="I34" s="9"/>
      <c r="J34" s="10"/>
      <c r="K34" s="10"/>
      <c r="L34" s="9"/>
    </row>
    <row r="35" spans="1:12" x14ac:dyDescent="0.25">
      <c r="A35" s="9"/>
      <c r="B35" s="9"/>
      <c r="C35" s="9"/>
      <c r="D35" s="9"/>
      <c r="E35" s="9"/>
      <c r="F35" s="9"/>
      <c r="G35" s="9"/>
      <c r="H35" s="9"/>
      <c r="I35" s="9"/>
      <c r="J35" s="10"/>
      <c r="K35" s="10"/>
      <c r="L35" s="9"/>
    </row>
    <row r="36" spans="1:12" x14ac:dyDescent="0.25">
      <c r="A36" s="9"/>
      <c r="B36" s="9"/>
      <c r="C36" s="9"/>
      <c r="D36" s="9"/>
      <c r="E36" s="9"/>
      <c r="F36" s="9"/>
      <c r="G36" s="9"/>
      <c r="H36" s="9"/>
      <c r="I36" s="9"/>
      <c r="J36" s="10"/>
      <c r="K36" s="10"/>
      <c r="L36" s="9"/>
    </row>
    <row r="37" spans="1:12" x14ac:dyDescent="0.25">
      <c r="A37" s="9"/>
      <c r="B37" s="9"/>
      <c r="C37" s="9"/>
      <c r="D37" s="9"/>
      <c r="E37" s="9"/>
      <c r="F37" s="9"/>
      <c r="G37" s="9"/>
      <c r="H37" s="9"/>
      <c r="I37" s="9"/>
      <c r="J37" s="10"/>
      <c r="K37" s="10"/>
      <c r="L37" s="9"/>
    </row>
    <row r="38" spans="1:12" x14ac:dyDescent="0.25">
      <c r="A38" s="9"/>
      <c r="B38" s="9"/>
      <c r="C38" s="9"/>
      <c r="D38" s="9"/>
      <c r="E38" s="9"/>
      <c r="F38" s="9"/>
      <c r="G38" s="9"/>
      <c r="H38" s="9"/>
      <c r="I38" s="9"/>
      <c r="J38" s="10"/>
      <c r="K38" s="10"/>
      <c r="L38" s="9"/>
    </row>
    <row r="39" spans="1:12" x14ac:dyDescent="0.25">
      <c r="A39" s="9"/>
      <c r="B39" s="9"/>
      <c r="C39" s="9"/>
      <c r="D39" s="9"/>
      <c r="E39" s="9"/>
      <c r="F39" s="9"/>
      <c r="G39" s="9"/>
      <c r="H39" s="9"/>
      <c r="I39" s="9"/>
      <c r="J39" s="10"/>
      <c r="K39" s="10"/>
      <c r="L39" s="9"/>
    </row>
    <row r="40" spans="1:12" x14ac:dyDescent="0.25">
      <c r="A40" s="9"/>
      <c r="B40" s="9"/>
      <c r="C40" s="9"/>
      <c r="D40" s="9"/>
      <c r="E40" s="9"/>
      <c r="F40" s="9"/>
      <c r="G40" s="9"/>
      <c r="H40" s="9"/>
      <c r="I40" s="9"/>
      <c r="J40" s="10"/>
      <c r="K40" s="10"/>
      <c r="L40" s="9"/>
    </row>
    <row r="41" spans="1:12" x14ac:dyDescent="0.25">
      <c r="A41" s="9"/>
      <c r="B41" s="9"/>
      <c r="C41" s="9"/>
      <c r="D41" s="9"/>
      <c r="E41" s="9"/>
      <c r="F41" s="9"/>
      <c r="G41" s="9"/>
      <c r="H41" s="9"/>
      <c r="I41" s="9"/>
      <c r="J41" s="10"/>
      <c r="K41" s="10"/>
      <c r="L41" s="9"/>
    </row>
    <row r="42" spans="1:12" x14ac:dyDescent="0.25">
      <c r="A42" s="9"/>
      <c r="B42" s="9"/>
      <c r="C42" s="9"/>
      <c r="D42" s="9"/>
      <c r="E42" s="9"/>
      <c r="F42" s="9"/>
      <c r="G42" s="9"/>
      <c r="H42" s="9"/>
      <c r="I42" s="9"/>
      <c r="J42" s="10"/>
      <c r="K42" s="10"/>
      <c r="L42" s="9"/>
    </row>
    <row r="43" spans="1:12" x14ac:dyDescent="0.25">
      <c r="A43" s="9"/>
      <c r="B43" s="9"/>
      <c r="C43" s="9"/>
      <c r="D43" s="9"/>
      <c r="E43" s="9"/>
      <c r="F43" s="9"/>
      <c r="G43" s="9"/>
      <c r="H43" s="9"/>
      <c r="I43" s="9"/>
      <c r="J43" s="10"/>
      <c r="K43" s="10"/>
      <c r="L43" s="9"/>
    </row>
    <row r="44" spans="1:12" x14ac:dyDescent="0.25">
      <c r="A44" s="9"/>
      <c r="B44" s="9"/>
      <c r="C44" s="9"/>
      <c r="D44" s="9"/>
      <c r="E44" s="9"/>
      <c r="F44" s="9"/>
      <c r="G44" s="9"/>
      <c r="H44" s="9"/>
      <c r="I44" s="9"/>
      <c r="J44" s="10"/>
      <c r="K44" s="10"/>
      <c r="L44" s="9"/>
    </row>
    <row r="45" spans="1:12" x14ac:dyDescent="0.25">
      <c r="A45" s="9"/>
      <c r="B45" s="9"/>
      <c r="C45" s="9"/>
      <c r="D45" s="9"/>
      <c r="E45" s="9"/>
      <c r="F45" s="9"/>
      <c r="G45" s="9"/>
      <c r="H45" s="9"/>
      <c r="I45" s="9"/>
      <c r="J45" s="10"/>
      <c r="K45" s="10"/>
      <c r="L45" s="9"/>
    </row>
    <row r="46" spans="1:12" x14ac:dyDescent="0.25">
      <c r="A46" s="9"/>
      <c r="B46" s="9"/>
      <c r="C46" s="9"/>
      <c r="D46" s="9"/>
      <c r="E46" s="9"/>
      <c r="F46" s="9"/>
      <c r="G46" s="9"/>
      <c r="H46" s="9"/>
      <c r="I46" s="9"/>
      <c r="J46" s="10"/>
      <c r="K46" s="10"/>
      <c r="L46" s="9"/>
    </row>
    <row r="47" spans="1:12" x14ac:dyDescent="0.25">
      <c r="A47" s="9"/>
      <c r="B47" s="9"/>
      <c r="C47" s="9"/>
      <c r="D47" s="9"/>
      <c r="E47" s="9"/>
      <c r="F47" s="9"/>
      <c r="G47" s="9"/>
      <c r="H47" s="9"/>
      <c r="I47" s="9"/>
      <c r="J47" s="10"/>
      <c r="K47" s="10"/>
      <c r="L47" s="9"/>
    </row>
    <row r="48" spans="1:12" x14ac:dyDescent="0.25">
      <c r="A48" s="9"/>
      <c r="B48" s="9"/>
      <c r="C48" s="9"/>
      <c r="D48" s="9"/>
      <c r="E48" s="9"/>
      <c r="F48" s="9"/>
      <c r="G48" s="9"/>
      <c r="H48" s="9"/>
      <c r="I48" s="9"/>
      <c r="J48" s="10"/>
      <c r="K48" s="10"/>
      <c r="L48" s="9"/>
    </row>
    <row r="49" spans="1:12" x14ac:dyDescent="0.25">
      <c r="A49" s="9"/>
      <c r="B49" s="9"/>
      <c r="C49" s="9"/>
      <c r="D49" s="9"/>
      <c r="E49" s="9"/>
      <c r="F49" s="9"/>
      <c r="G49" s="9"/>
      <c r="H49" s="9"/>
      <c r="I49" s="9"/>
      <c r="J49" s="10"/>
      <c r="K49" s="10"/>
      <c r="L49" s="9"/>
    </row>
    <row r="50" spans="1:12" x14ac:dyDescent="0.25">
      <c r="A50" s="9"/>
      <c r="B50" s="9"/>
      <c r="C50" s="9"/>
      <c r="D50" s="9"/>
      <c r="E50" s="9"/>
      <c r="F50" s="9"/>
      <c r="G50" s="9"/>
      <c r="H50" s="9"/>
      <c r="I50" s="9"/>
      <c r="J50" s="10"/>
      <c r="K50" s="10"/>
      <c r="L50" s="9"/>
    </row>
    <row r="51" spans="1:12" x14ac:dyDescent="0.25">
      <c r="A51" s="9"/>
      <c r="B51" s="9"/>
      <c r="C51" s="9"/>
      <c r="D51" s="9"/>
      <c r="E51" s="9"/>
      <c r="F51" s="9"/>
      <c r="G51" s="9"/>
      <c r="H51" s="9"/>
      <c r="I51" s="9"/>
      <c r="J51" s="10"/>
      <c r="K51" s="10"/>
      <c r="L51" s="9"/>
    </row>
    <row r="52" spans="1:12" x14ac:dyDescent="0.25">
      <c r="A52" s="9"/>
      <c r="B52" s="9"/>
      <c r="C52" s="9"/>
      <c r="D52" s="9"/>
      <c r="E52" s="9"/>
      <c r="F52" s="9"/>
      <c r="G52" s="9"/>
      <c r="H52" s="9"/>
      <c r="I52" s="9"/>
      <c r="J52" s="10"/>
      <c r="K52" s="10"/>
      <c r="L52" s="9"/>
    </row>
    <row r="53" spans="1:12" x14ac:dyDescent="0.25">
      <c r="A53" s="9"/>
      <c r="B53" s="9"/>
      <c r="C53" s="9"/>
      <c r="D53" s="9"/>
      <c r="E53" s="9"/>
      <c r="F53" s="9"/>
      <c r="G53" s="9"/>
      <c r="H53" s="9"/>
      <c r="I53" s="9"/>
      <c r="J53" s="10"/>
      <c r="K53" s="10"/>
      <c r="L53" s="9"/>
    </row>
    <row r="54" spans="1:12" x14ac:dyDescent="0.25">
      <c r="A54" s="9"/>
      <c r="B54" s="9"/>
      <c r="C54" s="9"/>
      <c r="D54" s="9"/>
      <c r="E54" s="9"/>
      <c r="F54" s="9"/>
      <c r="G54" s="9"/>
      <c r="H54" s="9"/>
      <c r="I54" s="9"/>
      <c r="J54" s="10"/>
      <c r="K54" s="10"/>
      <c r="L54" s="9"/>
    </row>
    <row r="55" spans="1:12" x14ac:dyDescent="0.25">
      <c r="A55" s="9"/>
      <c r="B55" s="9"/>
      <c r="C55" s="9"/>
      <c r="D55" s="9"/>
      <c r="E55" s="9"/>
      <c r="F55" s="9"/>
      <c r="G55" s="9"/>
      <c r="H55" s="9"/>
      <c r="I55" s="9"/>
      <c r="J55" s="10"/>
      <c r="K55" s="10"/>
      <c r="L55" s="9"/>
    </row>
    <row r="56" spans="1:12" x14ac:dyDescent="0.25">
      <c r="A56" s="9"/>
      <c r="B56" s="9"/>
      <c r="C56" s="9"/>
      <c r="D56" s="9"/>
      <c r="E56" s="9"/>
      <c r="F56" s="9"/>
      <c r="G56" s="9"/>
      <c r="H56" s="9"/>
      <c r="I56" s="9"/>
      <c r="J56" s="10"/>
      <c r="K56" s="10"/>
      <c r="L56" s="9"/>
    </row>
    <row r="57" spans="1:12" x14ac:dyDescent="0.25">
      <c r="A57" s="9"/>
      <c r="B57" s="9"/>
      <c r="C57" s="9"/>
      <c r="D57" s="9"/>
      <c r="E57" s="9"/>
      <c r="F57" s="9"/>
      <c r="G57" s="9"/>
      <c r="H57" s="9"/>
      <c r="I57" s="9"/>
      <c r="J57" s="10"/>
      <c r="K57" s="10"/>
      <c r="L57" s="9"/>
    </row>
    <row r="58" spans="1:12" x14ac:dyDescent="0.25">
      <c r="A58" s="9"/>
      <c r="B58" s="9"/>
      <c r="C58" s="9"/>
      <c r="D58" s="9"/>
      <c r="E58" s="9"/>
      <c r="F58" s="9"/>
      <c r="G58" s="9"/>
      <c r="H58" s="9"/>
      <c r="I58" s="9"/>
      <c r="J58" s="10"/>
      <c r="K58" s="10"/>
      <c r="L58" s="9"/>
    </row>
    <row r="59" spans="1:12" x14ac:dyDescent="0.25">
      <c r="A59" s="9"/>
      <c r="B59" s="9"/>
      <c r="C59" s="9"/>
      <c r="D59" s="9"/>
      <c r="E59" s="9"/>
      <c r="F59" s="9"/>
      <c r="G59" s="9"/>
      <c r="H59" s="9"/>
      <c r="I59" s="9"/>
      <c r="J59" s="10"/>
      <c r="K59" s="10"/>
      <c r="L59" s="9"/>
    </row>
    <row r="60" spans="1:12" x14ac:dyDescent="0.25">
      <c r="A60" s="9"/>
      <c r="B60" s="9"/>
      <c r="C60" s="9"/>
      <c r="D60" s="9"/>
      <c r="E60" s="9"/>
      <c r="F60" s="9"/>
      <c r="G60" s="9"/>
      <c r="H60" s="9"/>
      <c r="I60" s="9"/>
      <c r="J60" s="10"/>
      <c r="K60" s="10"/>
      <c r="L60" s="9"/>
    </row>
    <row r="61" spans="1:12" x14ac:dyDescent="0.25">
      <c r="A61" s="9"/>
      <c r="B61" s="9"/>
      <c r="C61" s="9"/>
      <c r="D61" s="9"/>
      <c r="E61" s="9"/>
      <c r="F61" s="9"/>
      <c r="G61" s="9"/>
      <c r="H61" s="9"/>
      <c r="I61" s="9"/>
      <c r="J61" s="10"/>
      <c r="K61" s="10"/>
      <c r="L61" s="9"/>
    </row>
    <row r="62" spans="1:12" x14ac:dyDescent="0.25">
      <c r="A62" s="9"/>
      <c r="B62" s="9"/>
      <c r="C62" s="9"/>
      <c r="D62" s="9"/>
      <c r="E62" s="9"/>
      <c r="F62" s="9"/>
      <c r="G62" s="9"/>
      <c r="H62" s="9"/>
      <c r="I62" s="9"/>
      <c r="J62" s="10"/>
      <c r="K62" s="10"/>
      <c r="L62" s="9"/>
    </row>
    <row r="63" spans="1:12" x14ac:dyDescent="0.25">
      <c r="A63" s="9"/>
      <c r="B63" s="9"/>
      <c r="C63" s="9"/>
      <c r="D63" s="9"/>
      <c r="E63" s="9"/>
      <c r="F63" s="9"/>
      <c r="G63" s="9"/>
      <c r="H63" s="9"/>
      <c r="I63" s="9"/>
      <c r="J63" s="10"/>
      <c r="K63" s="10"/>
      <c r="L63" s="9"/>
    </row>
    <row r="64" spans="1:12" x14ac:dyDescent="0.25">
      <c r="A64" s="9"/>
      <c r="B64" s="9"/>
      <c r="C64" s="9"/>
      <c r="D64" s="9"/>
      <c r="E64" s="9"/>
      <c r="F64" s="9"/>
      <c r="G64" s="9"/>
      <c r="H64" s="9"/>
      <c r="I64" s="9"/>
      <c r="J64" s="10"/>
      <c r="K64" s="10"/>
      <c r="L64" s="9"/>
    </row>
    <row r="65" spans="1:12" x14ac:dyDescent="0.25">
      <c r="A65" s="9"/>
      <c r="B65" s="9"/>
      <c r="C65" s="9"/>
      <c r="D65" s="9"/>
      <c r="E65" s="9"/>
      <c r="F65" s="9"/>
      <c r="G65" s="9"/>
      <c r="H65" s="9"/>
      <c r="I65" s="9"/>
      <c r="J65" s="10"/>
      <c r="K65" s="10"/>
      <c r="L65" s="9"/>
    </row>
    <row r="66" spans="1:12" x14ac:dyDescent="0.25">
      <c r="A66" s="9"/>
      <c r="B66" s="9"/>
      <c r="C66" s="9"/>
      <c r="D66" s="9"/>
      <c r="E66" s="9"/>
      <c r="F66" s="9"/>
      <c r="G66" s="9"/>
      <c r="H66" s="9"/>
      <c r="I66" s="9"/>
      <c r="J66" s="10"/>
      <c r="K66" s="10"/>
      <c r="L66" s="9"/>
    </row>
    <row r="67" spans="1:12" x14ac:dyDescent="0.25">
      <c r="J67" s="3"/>
      <c r="K67" s="3"/>
    </row>
  </sheetData>
  <sheetProtection algorithmName="SHA-512" hashValue="gL4sgKZZh02L/uBzQQLl8k0MBKObsH+bYMY/hFq+uNU2XSXhsxUG9TDR142Od7bGn6rs0sjlnSnGwXYjhZq+/A==" saltValue="zpR4Lb9Y5Xf5+mDmEddESQ==" spinCount="100000" sheet="1" objects="1" scenarios="1"/>
  <pageMargins left="0.35" right="0.25" top="0.32" bottom="0.5" header="0.32" footer="0.3"/>
  <pageSetup orientation="portrait" r:id="rId1"/>
  <headerFooter alignWithMargins="0">
    <oddFooter>&amp;L&amp;7&amp;D NHD 775.687.2033&amp;C&amp;7&amp;F  &amp;A&amp;R&amp;7Page &amp;P of &amp;N</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60"/>
  <sheetViews>
    <sheetView showGridLines="0" zoomScale="160" zoomScaleNormal="160" zoomScaleSheetLayoutView="145" workbookViewId="0"/>
  </sheetViews>
  <sheetFormatPr defaultColWidth="9.109375" defaultRowHeight="13.2" x14ac:dyDescent="0.25"/>
  <cols>
    <col min="1" max="1" width="4.88671875" style="2" customWidth="1"/>
    <col min="2" max="4" width="9.109375" style="2"/>
    <col min="5" max="5" width="3.88671875" style="2" customWidth="1"/>
    <col min="6" max="6" width="15.33203125" style="2" customWidth="1"/>
    <col min="7" max="7" width="10.88671875" style="2" customWidth="1"/>
    <col min="8" max="9" width="14.33203125" style="2" customWidth="1"/>
    <col min="10" max="16384" width="9.109375" style="2"/>
  </cols>
  <sheetData>
    <row r="1" spans="1:11" x14ac:dyDescent="0.25">
      <c r="A1" s="1" t="str">
        <f>Div</f>
        <v>State of Nevada Housing Division</v>
      </c>
    </row>
    <row r="2" spans="1:11" x14ac:dyDescent="0.25">
      <c r="A2" s="4" t="str">
        <f>nhd</f>
        <v>2014 LOW-INCOME HOUSING UNIVERSAL FUNDING APPLICATION</v>
      </c>
    </row>
    <row r="3" spans="1:11" x14ac:dyDescent="0.25">
      <c r="A3" s="742" t="s">
        <v>902</v>
      </c>
    </row>
    <row r="4" spans="1:11" x14ac:dyDescent="0.25">
      <c r="A4" s="108"/>
    </row>
    <row r="5" spans="1:11" x14ac:dyDescent="0.25">
      <c r="A5" s="9"/>
      <c r="B5" s="9"/>
      <c r="C5" s="9"/>
      <c r="D5" s="9"/>
      <c r="E5" s="9"/>
      <c r="F5" s="9"/>
      <c r="G5" s="9"/>
      <c r="H5" s="9"/>
      <c r="I5" s="9"/>
      <c r="J5" s="9"/>
      <c r="K5" s="9"/>
    </row>
    <row r="6" spans="1:11" x14ac:dyDescent="0.25">
      <c r="A6" s="9">
        <v>1</v>
      </c>
      <c r="B6" s="938"/>
      <c r="C6" s="938"/>
      <c r="D6" s="938"/>
      <c r="E6" s="938"/>
      <c r="F6" s="938"/>
      <c r="G6" s="938"/>
      <c r="H6" s="938"/>
      <c r="I6" s="938"/>
      <c r="J6" s="938"/>
      <c r="K6" s="9"/>
    </row>
    <row r="7" spans="1:11" x14ac:dyDescent="0.25">
      <c r="A7" s="9">
        <v>2</v>
      </c>
      <c r="B7" s="938"/>
      <c r="C7" s="938"/>
      <c r="D7" s="938"/>
      <c r="E7" s="938"/>
      <c r="F7" s="938"/>
      <c r="G7" s="938"/>
      <c r="H7" s="938"/>
      <c r="I7" s="938"/>
      <c r="J7" s="938"/>
      <c r="K7" s="9"/>
    </row>
    <row r="8" spans="1:11" x14ac:dyDescent="0.25">
      <c r="A8" s="9">
        <v>3</v>
      </c>
      <c r="B8" s="938"/>
      <c r="C8" s="938"/>
      <c r="D8" s="938"/>
      <c r="E8" s="938"/>
      <c r="F8" s="938"/>
      <c r="G8" s="938"/>
      <c r="H8" s="938"/>
      <c r="I8" s="938"/>
      <c r="J8" s="938"/>
      <c r="K8" s="9"/>
    </row>
    <row r="9" spans="1:11" x14ac:dyDescent="0.25">
      <c r="A9" s="9">
        <v>4</v>
      </c>
      <c r="B9" s="938"/>
      <c r="C9" s="938"/>
      <c r="D9" s="938"/>
      <c r="E9" s="938"/>
      <c r="F9" s="938"/>
      <c r="G9" s="938"/>
      <c r="H9" s="938"/>
      <c r="I9" s="938"/>
      <c r="J9" s="938"/>
      <c r="K9" s="9"/>
    </row>
    <row r="10" spans="1:11" x14ac:dyDescent="0.25">
      <c r="A10" s="9">
        <v>5</v>
      </c>
      <c r="B10" s="938"/>
      <c r="C10" s="938"/>
      <c r="D10" s="938"/>
      <c r="E10" s="938"/>
      <c r="F10" s="938"/>
      <c r="G10" s="938"/>
      <c r="H10" s="938"/>
      <c r="I10" s="938"/>
      <c r="J10" s="938"/>
      <c r="K10" s="9"/>
    </row>
    <row r="11" spans="1:11" x14ac:dyDescent="0.25">
      <c r="A11" s="9">
        <v>6</v>
      </c>
      <c r="B11" s="938"/>
      <c r="C11" s="938"/>
      <c r="D11" s="938"/>
      <c r="E11" s="938"/>
      <c r="F11" s="938"/>
      <c r="G11" s="938"/>
      <c r="H11" s="938"/>
      <c r="I11" s="938"/>
      <c r="J11" s="938"/>
      <c r="K11" s="9"/>
    </row>
    <row r="12" spans="1:11" x14ac:dyDescent="0.25">
      <c r="A12" s="9">
        <v>7</v>
      </c>
      <c r="B12" s="938"/>
      <c r="C12" s="938"/>
      <c r="D12" s="938"/>
      <c r="E12" s="938"/>
      <c r="F12" s="938"/>
      <c r="G12" s="938"/>
      <c r="H12" s="938"/>
      <c r="I12" s="938"/>
      <c r="J12" s="938"/>
      <c r="K12" s="9"/>
    </row>
    <row r="13" spans="1:11" x14ac:dyDescent="0.25">
      <c r="A13" s="9">
        <v>8</v>
      </c>
      <c r="B13" s="938"/>
      <c r="C13" s="938"/>
      <c r="D13" s="938"/>
      <c r="E13" s="938"/>
      <c r="F13" s="938"/>
      <c r="G13" s="938"/>
      <c r="H13" s="938"/>
      <c r="I13" s="938"/>
      <c r="J13" s="938"/>
      <c r="K13" s="9"/>
    </row>
    <row r="14" spans="1:11" x14ac:dyDescent="0.25">
      <c r="A14" s="9">
        <v>9</v>
      </c>
      <c r="B14" s="938"/>
      <c r="C14" s="938"/>
      <c r="D14" s="938"/>
      <c r="E14" s="938"/>
      <c r="F14" s="938"/>
      <c r="G14" s="938"/>
      <c r="H14" s="938"/>
      <c r="I14" s="938"/>
      <c r="J14" s="938"/>
      <c r="K14" s="9"/>
    </row>
    <row r="15" spans="1:11" x14ac:dyDescent="0.25">
      <c r="A15" s="9">
        <v>10</v>
      </c>
      <c r="B15" s="938"/>
      <c r="C15" s="938"/>
      <c r="D15" s="938"/>
      <c r="E15" s="938"/>
      <c r="F15" s="938"/>
      <c r="G15" s="938"/>
      <c r="H15" s="938"/>
      <c r="I15" s="938"/>
      <c r="J15" s="938"/>
      <c r="K15" s="9"/>
    </row>
    <row r="16" spans="1:11" x14ac:dyDescent="0.25">
      <c r="A16" s="9">
        <v>11</v>
      </c>
      <c r="B16" s="938"/>
      <c r="C16" s="938"/>
      <c r="D16" s="938"/>
      <c r="E16" s="938"/>
      <c r="F16" s="938"/>
      <c r="G16" s="938"/>
      <c r="H16" s="938"/>
      <c r="I16" s="938"/>
      <c r="J16" s="938"/>
      <c r="K16" s="9"/>
    </row>
    <row r="17" spans="1:11" x14ac:dyDescent="0.25">
      <c r="A17" s="9">
        <v>12</v>
      </c>
      <c r="B17" s="938"/>
      <c r="C17" s="938"/>
      <c r="D17" s="938"/>
      <c r="E17" s="938"/>
      <c r="F17" s="938"/>
      <c r="G17" s="938"/>
      <c r="H17" s="938"/>
      <c r="I17" s="938"/>
      <c r="J17" s="938"/>
      <c r="K17" s="9"/>
    </row>
    <row r="18" spans="1:11" x14ac:dyDescent="0.25">
      <c r="A18" s="9">
        <v>13</v>
      </c>
      <c r="B18" s="938"/>
      <c r="C18" s="938"/>
      <c r="D18" s="938"/>
      <c r="E18" s="938"/>
      <c r="F18" s="938"/>
      <c r="G18" s="938"/>
      <c r="H18" s="938"/>
      <c r="I18" s="938"/>
      <c r="J18" s="938"/>
      <c r="K18" s="9"/>
    </row>
    <row r="19" spans="1:11" x14ac:dyDescent="0.25">
      <c r="A19" s="9">
        <v>14</v>
      </c>
      <c r="B19" s="938"/>
      <c r="C19" s="938"/>
      <c r="D19" s="938"/>
      <c r="E19" s="938"/>
      <c r="F19" s="938"/>
      <c r="G19" s="938"/>
      <c r="H19" s="938"/>
      <c r="I19" s="938"/>
      <c r="J19" s="938"/>
      <c r="K19" s="9"/>
    </row>
    <row r="20" spans="1:11" x14ac:dyDescent="0.25">
      <c r="A20" s="9">
        <v>15</v>
      </c>
      <c r="B20" s="938"/>
      <c r="C20" s="938"/>
      <c r="D20" s="938"/>
      <c r="E20" s="938"/>
      <c r="F20" s="938"/>
      <c r="G20" s="938"/>
      <c r="H20" s="938"/>
      <c r="I20" s="938"/>
      <c r="J20" s="938"/>
      <c r="K20" s="9"/>
    </row>
    <row r="21" spans="1:11" x14ac:dyDescent="0.25">
      <c r="A21" s="9"/>
      <c r="B21" s="9"/>
      <c r="C21" s="9"/>
      <c r="D21" s="9"/>
      <c r="E21" s="9"/>
      <c r="F21" s="9"/>
      <c r="G21" s="9"/>
      <c r="H21" s="9"/>
      <c r="I21" s="9"/>
      <c r="J21" s="9"/>
      <c r="K21" s="9"/>
    </row>
    <row r="22" spans="1:11" x14ac:dyDescent="0.25">
      <c r="A22" s="9"/>
      <c r="B22" s="9"/>
      <c r="C22" s="9"/>
      <c r="D22" s="9"/>
      <c r="E22" s="9"/>
      <c r="F22" s="9"/>
      <c r="G22" s="9"/>
      <c r="H22" s="9"/>
      <c r="I22" s="9"/>
      <c r="J22" s="9"/>
      <c r="K22" s="9"/>
    </row>
    <row r="23" spans="1:11" x14ac:dyDescent="0.25">
      <c r="A23" s="9"/>
      <c r="B23" s="9"/>
      <c r="C23" s="9"/>
      <c r="D23" s="9"/>
      <c r="E23" s="9"/>
      <c r="F23" s="9"/>
      <c r="G23" s="9"/>
      <c r="H23" s="9"/>
      <c r="I23" s="9"/>
      <c r="J23" s="9"/>
      <c r="K23" s="9"/>
    </row>
    <row r="24" spans="1:11" x14ac:dyDescent="0.25">
      <c r="A24" s="9"/>
      <c r="B24" s="9"/>
      <c r="C24" s="9"/>
      <c r="D24" s="9"/>
      <c r="E24" s="9"/>
      <c r="F24" s="9"/>
      <c r="G24" s="9"/>
      <c r="H24" s="9"/>
      <c r="I24" s="9"/>
      <c r="J24" s="9"/>
      <c r="K24" s="9"/>
    </row>
    <row r="25" spans="1:11" x14ac:dyDescent="0.25">
      <c r="A25" s="9"/>
      <c r="B25" s="9"/>
      <c r="C25" s="9"/>
      <c r="D25" s="9"/>
      <c r="E25" s="9"/>
      <c r="F25" s="9"/>
      <c r="G25" s="9"/>
      <c r="H25" s="9"/>
      <c r="I25" s="9"/>
      <c r="J25" s="9"/>
      <c r="K25" s="9"/>
    </row>
    <row r="26" spans="1:11" x14ac:dyDescent="0.25">
      <c r="A26" s="9"/>
      <c r="B26" s="9"/>
      <c r="C26" s="9"/>
      <c r="D26" s="9"/>
      <c r="E26" s="9"/>
      <c r="F26" s="9"/>
      <c r="G26" s="9"/>
      <c r="H26" s="9"/>
      <c r="I26" s="9"/>
      <c r="J26" s="9"/>
      <c r="K26" s="9"/>
    </row>
    <row r="27" spans="1:11" x14ac:dyDescent="0.25">
      <c r="A27" s="9"/>
      <c r="B27" s="9"/>
      <c r="C27" s="9"/>
      <c r="D27" s="9"/>
      <c r="E27" s="9"/>
      <c r="F27" s="9"/>
      <c r="G27" s="9"/>
      <c r="H27" s="9"/>
      <c r="I27" s="9"/>
      <c r="J27" s="9"/>
      <c r="K27" s="9"/>
    </row>
    <row r="28" spans="1:11" x14ac:dyDescent="0.25">
      <c r="A28" s="9"/>
      <c r="B28" s="9"/>
      <c r="C28" s="9"/>
      <c r="D28" s="9"/>
      <c r="E28" s="9"/>
      <c r="F28" s="9"/>
      <c r="G28" s="9"/>
      <c r="H28" s="9"/>
      <c r="I28" s="9"/>
      <c r="J28" s="9"/>
      <c r="K28" s="9"/>
    </row>
    <row r="29" spans="1:11" x14ac:dyDescent="0.25">
      <c r="A29" s="9"/>
      <c r="B29" s="9"/>
      <c r="C29" s="9"/>
      <c r="D29" s="9"/>
      <c r="E29" s="9"/>
      <c r="F29" s="9"/>
      <c r="G29" s="9"/>
      <c r="H29" s="9"/>
      <c r="I29" s="9"/>
      <c r="J29" s="9"/>
      <c r="K29" s="9"/>
    </row>
    <row r="30" spans="1:11" x14ac:dyDescent="0.25">
      <c r="A30" s="9"/>
      <c r="B30" s="9"/>
      <c r="C30" s="9"/>
      <c r="D30" s="9"/>
      <c r="E30" s="9"/>
      <c r="F30" s="9"/>
      <c r="G30" s="9"/>
      <c r="H30" s="9"/>
      <c r="I30" s="9"/>
      <c r="J30" s="9"/>
      <c r="K30" s="9"/>
    </row>
    <row r="31" spans="1:11" x14ac:dyDescent="0.25">
      <c r="A31" s="9"/>
      <c r="B31" s="9"/>
      <c r="C31" s="9"/>
      <c r="D31" s="9"/>
      <c r="E31" s="9"/>
      <c r="F31" s="9"/>
      <c r="G31" s="9"/>
      <c r="H31" s="9"/>
      <c r="I31" s="9"/>
      <c r="J31" s="9"/>
      <c r="K31" s="9"/>
    </row>
    <row r="32" spans="1:11"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9"/>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row r="40" spans="1:11" x14ac:dyDescent="0.25">
      <c r="A40" s="9"/>
      <c r="B40" s="9"/>
      <c r="C40" s="9"/>
      <c r="D40" s="9"/>
      <c r="E40" s="9"/>
      <c r="F40" s="9"/>
      <c r="G40" s="9"/>
      <c r="H40" s="9"/>
      <c r="I40" s="9"/>
      <c r="J40" s="9"/>
      <c r="K40" s="9"/>
    </row>
    <row r="41" spans="1:11" x14ac:dyDescent="0.25">
      <c r="A41" s="9"/>
      <c r="B41" s="9"/>
      <c r="C41" s="9"/>
      <c r="D41" s="9"/>
      <c r="E41" s="9"/>
      <c r="F41" s="9"/>
      <c r="G41" s="9"/>
      <c r="H41" s="9"/>
      <c r="I41" s="9"/>
      <c r="J41" s="9"/>
      <c r="K41" s="9"/>
    </row>
    <row r="42" spans="1:11" x14ac:dyDescent="0.25">
      <c r="A42" s="9"/>
      <c r="B42" s="9"/>
      <c r="C42" s="9"/>
      <c r="D42" s="9"/>
      <c r="E42" s="9"/>
      <c r="F42" s="9"/>
      <c r="G42" s="9"/>
      <c r="H42" s="9"/>
      <c r="I42" s="9"/>
      <c r="J42" s="9"/>
      <c r="K42" s="9"/>
    </row>
    <row r="43" spans="1:11" x14ac:dyDescent="0.25">
      <c r="A43" s="9"/>
      <c r="B43" s="9"/>
      <c r="C43" s="9"/>
      <c r="D43" s="9"/>
      <c r="E43" s="9"/>
      <c r="F43" s="9"/>
      <c r="G43" s="9"/>
      <c r="H43" s="9"/>
      <c r="I43" s="9"/>
      <c r="J43" s="9"/>
      <c r="K43" s="9"/>
    </row>
    <row r="44" spans="1:11" x14ac:dyDescent="0.25">
      <c r="A44" s="9"/>
      <c r="B44" s="9"/>
      <c r="C44" s="9"/>
      <c r="D44" s="9"/>
      <c r="E44" s="9"/>
      <c r="F44" s="9"/>
      <c r="G44" s="9"/>
      <c r="H44" s="9"/>
      <c r="I44" s="9"/>
      <c r="J44" s="9"/>
      <c r="K44" s="9"/>
    </row>
    <row r="45" spans="1:11" x14ac:dyDescent="0.25">
      <c r="A45" s="9"/>
      <c r="B45" s="9"/>
      <c r="C45" s="9"/>
      <c r="D45" s="9"/>
      <c r="E45" s="9"/>
      <c r="F45" s="9"/>
      <c r="G45" s="9"/>
      <c r="H45" s="9"/>
      <c r="I45" s="9"/>
      <c r="J45" s="9"/>
      <c r="K45" s="9"/>
    </row>
    <row r="46" spans="1:11" x14ac:dyDescent="0.25">
      <c r="A46" s="9"/>
      <c r="B46" s="9"/>
      <c r="C46" s="9"/>
      <c r="D46" s="9"/>
      <c r="E46" s="9"/>
      <c r="F46" s="9"/>
      <c r="G46" s="9"/>
      <c r="H46" s="9"/>
      <c r="I46" s="9"/>
      <c r="J46" s="9"/>
      <c r="K46" s="9"/>
    </row>
    <row r="47" spans="1:11" x14ac:dyDescent="0.25">
      <c r="A47" s="9"/>
      <c r="B47" s="9"/>
      <c r="C47" s="9"/>
      <c r="D47" s="9"/>
      <c r="E47" s="9"/>
      <c r="F47" s="9"/>
      <c r="G47" s="9"/>
      <c r="H47" s="9"/>
      <c r="I47" s="9"/>
      <c r="J47" s="9"/>
      <c r="K47" s="9"/>
    </row>
    <row r="48" spans="1:11" x14ac:dyDescent="0.25">
      <c r="A48" s="9"/>
      <c r="B48" s="9"/>
      <c r="C48" s="9"/>
      <c r="D48" s="9"/>
      <c r="E48" s="9"/>
      <c r="F48" s="9"/>
      <c r="G48" s="9"/>
      <c r="H48" s="9"/>
      <c r="I48" s="9"/>
      <c r="J48" s="9"/>
      <c r="K48" s="9"/>
    </row>
    <row r="49" spans="1:11" x14ac:dyDescent="0.25">
      <c r="A49" s="9"/>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row r="59" spans="1:11" x14ac:dyDescent="0.25">
      <c r="A59" s="9"/>
      <c r="B59" s="9"/>
      <c r="C59" s="9"/>
      <c r="D59" s="9"/>
      <c r="E59" s="9"/>
      <c r="F59" s="9"/>
      <c r="G59" s="9"/>
      <c r="H59" s="9"/>
      <c r="I59" s="9"/>
      <c r="J59" s="9"/>
      <c r="K59" s="9"/>
    </row>
    <row r="60" spans="1:11" x14ac:dyDescent="0.25">
      <c r="A60" s="9"/>
      <c r="B60" s="9"/>
      <c r="C60" s="9"/>
      <c r="D60" s="9"/>
      <c r="E60" s="9"/>
      <c r="F60" s="9"/>
      <c r="G60" s="9"/>
      <c r="H60" s="9"/>
      <c r="I60" s="9"/>
      <c r="J60" s="9"/>
      <c r="K60" s="9"/>
    </row>
  </sheetData>
  <sheetProtection algorithmName="SHA-512" hashValue="HzJVQKHD5CE4aQgtC7qQa4k0UW0itqJwAOq9M4jiLzsIpZRdw3XVSxV2rUxu1YVXwAnGfJQnn5OYBmgrNg/BhQ==" saltValue="MqFD94BqDLMVFscTMPsewQ==" spinCount="100000" sheet="1" objects="1" scenarios="1"/>
  <mergeCells count="15">
    <mergeCell ref="B18:J18"/>
    <mergeCell ref="B19:J19"/>
    <mergeCell ref="B20:J20"/>
    <mergeCell ref="B12:J12"/>
    <mergeCell ref="B13:J13"/>
    <mergeCell ref="B14:J14"/>
    <mergeCell ref="B15:J15"/>
    <mergeCell ref="B16:J16"/>
    <mergeCell ref="B17:J17"/>
    <mergeCell ref="B11:J11"/>
    <mergeCell ref="B6:J6"/>
    <mergeCell ref="B7:J7"/>
    <mergeCell ref="B8:J8"/>
    <mergeCell ref="B9:J9"/>
    <mergeCell ref="B10:J10"/>
  </mergeCells>
  <pageMargins left="0.35" right="0.25" top="0.32" bottom="0.5" header="0.32" footer="0.3"/>
  <pageSetup orientation="portrait" r:id="rId1"/>
  <headerFooter alignWithMargins="0">
    <oddFooter xml:space="preserve">&amp;L&amp;7NHD 775-687-2033&amp;C&amp;7&amp;F  &amp;A&amp;R&amp;7Page &amp;P of &amp;N
&amp;D  at &amp;T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K61"/>
  <sheetViews>
    <sheetView showGridLines="0" zoomScale="130" zoomScaleNormal="130" zoomScaleSheetLayoutView="145" workbookViewId="0"/>
  </sheetViews>
  <sheetFormatPr defaultColWidth="9.109375" defaultRowHeight="13.2" x14ac:dyDescent="0.25"/>
  <cols>
    <col min="1" max="1" width="4.88671875" style="2" customWidth="1"/>
    <col min="2" max="2" width="11.88671875" style="2" customWidth="1"/>
    <col min="3" max="3" width="21" style="2" customWidth="1"/>
    <col min="4" max="4" width="9.109375" style="2"/>
    <col min="5" max="5" width="3.88671875" style="2" customWidth="1"/>
    <col min="6" max="6" width="15.33203125" style="2" customWidth="1"/>
    <col min="7" max="7" width="10.88671875" style="2" customWidth="1"/>
    <col min="8" max="8" width="24.88671875" style="2" customWidth="1"/>
    <col min="9" max="9" width="9" style="2" customWidth="1"/>
    <col min="10" max="10" width="14" style="2" customWidth="1"/>
    <col min="11" max="16384" width="9.109375" style="2"/>
  </cols>
  <sheetData>
    <row r="1" spans="1:11" x14ac:dyDescent="0.25">
      <c r="A1" s="1" t="str">
        <f>Div</f>
        <v>State of Nevada Housing Division</v>
      </c>
    </row>
    <row r="2" spans="1:11" x14ac:dyDescent="0.25">
      <c r="A2" s="4" t="str">
        <f>nhd</f>
        <v>2014 LOW-INCOME HOUSING UNIVERSAL FUNDING APPLICATION</v>
      </c>
    </row>
    <row r="3" spans="1:11" x14ac:dyDescent="0.25">
      <c r="A3" s="742" t="s">
        <v>959</v>
      </c>
    </row>
    <row r="4" spans="1:11" x14ac:dyDescent="0.25">
      <c r="A4" s="108" t="str">
        <f ca="1">CELL("filename")</f>
        <v>C:\Users\nnelson\AppData\Local\Microsoft\Windows\Temporary Internet Files\Content.Outlook\MGNSYUOJ\[2014QAPApplicationNHD20140327Blank.xlsx]TOC</v>
      </c>
    </row>
    <row r="5" spans="1:11" x14ac:dyDescent="0.25">
      <c r="A5" s="9"/>
      <c r="B5" s="9"/>
      <c r="C5" s="9"/>
      <c r="D5" s="9"/>
      <c r="E5" s="9"/>
      <c r="F5" s="9"/>
      <c r="G5" s="9"/>
      <c r="H5" s="9"/>
      <c r="I5" s="9"/>
      <c r="J5" s="9"/>
      <c r="K5" s="9"/>
    </row>
    <row r="6" spans="1:11" ht="15.6" x14ac:dyDescent="0.3">
      <c r="A6" s="9"/>
      <c r="B6" s="359" t="s">
        <v>954</v>
      </c>
      <c r="C6" s="359" t="s">
        <v>953</v>
      </c>
      <c r="D6" s="359" t="s">
        <v>955</v>
      </c>
      <c r="E6" s="311"/>
      <c r="F6" s="311"/>
      <c r="G6" s="311"/>
      <c r="H6" s="311"/>
      <c r="I6" s="311"/>
      <c r="J6" s="311"/>
      <c r="K6" s="9"/>
    </row>
    <row r="7" spans="1:11" ht="15.6" x14ac:dyDescent="0.3">
      <c r="A7" s="9">
        <v>1</v>
      </c>
      <c r="B7" s="816">
        <v>41708</v>
      </c>
      <c r="C7" s="817" t="s">
        <v>915</v>
      </c>
      <c r="D7" s="940" t="s">
        <v>952</v>
      </c>
      <c r="E7" s="940"/>
      <c r="F7" s="940"/>
      <c r="G7" s="940"/>
      <c r="H7" s="940"/>
      <c r="I7" s="940"/>
      <c r="J7" s="940"/>
      <c r="K7" s="9"/>
    </row>
    <row r="8" spans="1:11" ht="15.6" x14ac:dyDescent="0.3">
      <c r="A8" s="9">
        <v>2</v>
      </c>
      <c r="B8" s="816">
        <v>41708</v>
      </c>
      <c r="C8" s="817" t="s">
        <v>905</v>
      </c>
      <c r="D8" s="940" t="s">
        <v>952</v>
      </c>
      <c r="E8" s="940"/>
      <c r="F8" s="940"/>
      <c r="G8" s="940"/>
      <c r="H8" s="940"/>
      <c r="I8" s="940"/>
      <c r="J8" s="940"/>
      <c r="K8" s="9"/>
    </row>
    <row r="9" spans="1:11" ht="15.6" x14ac:dyDescent="0.3">
      <c r="A9" s="9">
        <v>3</v>
      </c>
      <c r="B9" s="816">
        <v>41708</v>
      </c>
      <c r="C9" s="817" t="s">
        <v>905</v>
      </c>
      <c r="D9" s="940" t="s">
        <v>956</v>
      </c>
      <c r="E9" s="940"/>
      <c r="F9" s="940"/>
      <c r="G9" s="940"/>
      <c r="H9" s="940"/>
      <c r="I9" s="940"/>
      <c r="J9" s="940"/>
      <c r="K9" s="9"/>
    </row>
    <row r="10" spans="1:11" ht="15.6" x14ac:dyDescent="0.3">
      <c r="A10" s="9">
        <v>4</v>
      </c>
      <c r="B10" s="816">
        <v>41708</v>
      </c>
      <c r="C10" s="817" t="s">
        <v>957</v>
      </c>
      <c r="D10" s="940" t="s">
        <v>958</v>
      </c>
      <c r="E10" s="940"/>
      <c r="F10" s="940"/>
      <c r="G10" s="940"/>
      <c r="H10" s="940"/>
      <c r="I10" s="940"/>
      <c r="J10" s="940"/>
      <c r="K10" s="9"/>
    </row>
    <row r="11" spans="1:11" ht="15.6" x14ac:dyDescent="0.3">
      <c r="A11" s="9">
        <v>5</v>
      </c>
      <c r="B11" s="816">
        <v>41708</v>
      </c>
      <c r="C11" s="817" t="s">
        <v>986</v>
      </c>
      <c r="D11" s="939" t="s">
        <v>987</v>
      </c>
      <c r="E11" s="940"/>
      <c r="F11" s="940"/>
      <c r="G11" s="940"/>
      <c r="H11" s="940"/>
      <c r="I11" s="940"/>
      <c r="J11" s="940"/>
      <c r="K11" s="9"/>
    </row>
    <row r="12" spans="1:11" ht="15.6" x14ac:dyDescent="0.3">
      <c r="A12" s="9">
        <v>6</v>
      </c>
      <c r="B12" s="816">
        <v>41708</v>
      </c>
      <c r="C12" s="817" t="s">
        <v>903</v>
      </c>
      <c r="D12" s="939" t="s">
        <v>989</v>
      </c>
      <c r="E12" s="940"/>
      <c r="F12" s="940"/>
      <c r="G12" s="940"/>
      <c r="H12" s="940"/>
      <c r="I12" s="940"/>
      <c r="J12" s="940"/>
      <c r="K12" s="9"/>
    </row>
    <row r="13" spans="1:11" ht="15.6" x14ac:dyDescent="0.3">
      <c r="A13" s="9">
        <v>7</v>
      </c>
      <c r="B13" s="816">
        <v>41725</v>
      </c>
      <c r="C13" s="817" t="s">
        <v>1002</v>
      </c>
      <c r="D13" s="940" t="s">
        <v>1003</v>
      </c>
      <c r="E13" s="940"/>
      <c r="F13" s="940"/>
      <c r="G13" s="940"/>
      <c r="H13" s="940"/>
      <c r="I13" s="940"/>
      <c r="J13" s="940"/>
      <c r="K13" s="9"/>
    </row>
    <row r="14" spans="1:11" ht="15.6" x14ac:dyDescent="0.3">
      <c r="A14" s="9">
        <v>8</v>
      </c>
      <c r="B14" s="816"/>
      <c r="C14" s="817"/>
      <c r="D14" s="940"/>
      <c r="E14" s="940"/>
      <c r="F14" s="940"/>
      <c r="G14" s="940"/>
      <c r="H14" s="940"/>
      <c r="I14" s="940"/>
      <c r="J14" s="940"/>
      <c r="K14" s="9"/>
    </row>
    <row r="15" spans="1:11" ht="15.6" x14ac:dyDescent="0.3">
      <c r="A15" s="9">
        <v>9</v>
      </c>
      <c r="B15" s="816"/>
      <c r="C15" s="817"/>
      <c r="D15" s="940"/>
      <c r="E15" s="940"/>
      <c r="F15" s="940"/>
      <c r="G15" s="940"/>
      <c r="H15" s="940"/>
      <c r="I15" s="940"/>
      <c r="J15" s="940"/>
      <c r="K15" s="9"/>
    </row>
    <row r="16" spans="1:11" ht="15.6" x14ac:dyDescent="0.3">
      <c r="A16" s="9">
        <v>10</v>
      </c>
      <c r="B16" s="816"/>
      <c r="C16" s="817"/>
      <c r="D16" s="940"/>
      <c r="E16" s="940"/>
      <c r="F16" s="940"/>
      <c r="G16" s="940"/>
      <c r="H16" s="940"/>
      <c r="I16" s="940"/>
      <c r="J16" s="940"/>
      <c r="K16" s="9"/>
    </row>
    <row r="17" spans="1:11" ht="15.6" x14ac:dyDescent="0.3">
      <c r="A17" s="9">
        <v>11</v>
      </c>
      <c r="B17" s="816"/>
      <c r="C17" s="817"/>
      <c r="D17" s="940"/>
      <c r="E17" s="940"/>
      <c r="F17" s="940"/>
      <c r="G17" s="940"/>
      <c r="H17" s="940"/>
      <c r="I17" s="940"/>
      <c r="J17" s="940"/>
      <c r="K17" s="9"/>
    </row>
    <row r="18" spans="1:11" ht="15.6" x14ac:dyDescent="0.3">
      <c r="A18" s="9">
        <v>12</v>
      </c>
      <c r="B18" s="816"/>
      <c r="C18" s="817"/>
      <c r="D18" s="940"/>
      <c r="E18" s="940"/>
      <c r="F18" s="940"/>
      <c r="G18" s="940"/>
      <c r="H18" s="940"/>
      <c r="I18" s="940"/>
      <c r="J18" s="940"/>
      <c r="K18" s="9"/>
    </row>
    <row r="19" spans="1:11" ht="15.6" x14ac:dyDescent="0.3">
      <c r="A19" s="9">
        <v>13</v>
      </c>
      <c r="B19" s="816"/>
      <c r="C19" s="817"/>
      <c r="D19" s="940"/>
      <c r="E19" s="940"/>
      <c r="F19" s="940"/>
      <c r="G19" s="940"/>
      <c r="H19" s="940"/>
      <c r="I19" s="940"/>
      <c r="J19" s="940"/>
      <c r="K19" s="9"/>
    </row>
    <row r="20" spans="1:11" ht="15.6" x14ac:dyDescent="0.3">
      <c r="A20" s="9">
        <v>14</v>
      </c>
      <c r="B20" s="816"/>
      <c r="C20" s="817"/>
      <c r="D20" s="940"/>
      <c r="E20" s="940"/>
      <c r="F20" s="940"/>
      <c r="G20" s="940"/>
      <c r="H20" s="940"/>
      <c r="I20" s="940"/>
      <c r="J20" s="940"/>
      <c r="K20" s="9"/>
    </row>
    <row r="21" spans="1:11" ht="15.6" x14ac:dyDescent="0.3">
      <c r="A21" s="9">
        <v>15</v>
      </c>
      <c r="B21" s="816"/>
      <c r="C21" s="817"/>
      <c r="D21" s="940"/>
      <c r="E21" s="940"/>
      <c r="F21" s="940"/>
      <c r="G21" s="940"/>
      <c r="H21" s="940"/>
      <c r="I21" s="940"/>
      <c r="J21" s="940"/>
      <c r="K21" s="9"/>
    </row>
    <row r="22" spans="1:11" ht="15.6" x14ac:dyDescent="0.3">
      <c r="A22" s="9">
        <v>16</v>
      </c>
      <c r="B22" s="816"/>
      <c r="C22" s="817"/>
      <c r="D22" s="940"/>
      <c r="E22" s="940"/>
      <c r="F22" s="940"/>
      <c r="G22" s="940"/>
      <c r="H22" s="940"/>
      <c r="I22" s="940"/>
      <c r="J22" s="940"/>
      <c r="K22" s="9"/>
    </row>
    <row r="23" spans="1:11" ht="15.6" x14ac:dyDescent="0.3">
      <c r="A23" s="9">
        <v>17</v>
      </c>
      <c r="B23" s="816"/>
      <c r="C23" s="817"/>
      <c r="D23" s="940"/>
      <c r="E23" s="940"/>
      <c r="F23" s="940"/>
      <c r="G23" s="940"/>
      <c r="H23" s="940"/>
      <c r="I23" s="940"/>
      <c r="J23" s="940"/>
      <c r="K23" s="9"/>
    </row>
    <row r="24" spans="1:11" ht="15.6" x14ac:dyDescent="0.3">
      <c r="A24" s="9">
        <v>18</v>
      </c>
      <c r="B24" s="816"/>
      <c r="C24" s="817"/>
      <c r="D24" s="940"/>
      <c r="E24" s="940"/>
      <c r="F24" s="940"/>
      <c r="G24" s="940"/>
      <c r="H24" s="940"/>
      <c r="I24" s="940"/>
      <c r="J24" s="940"/>
      <c r="K24" s="9"/>
    </row>
    <row r="25" spans="1:11" ht="15.6" x14ac:dyDescent="0.3">
      <c r="A25" s="9">
        <v>19</v>
      </c>
      <c r="B25" s="816"/>
      <c r="C25" s="817"/>
      <c r="D25" s="940"/>
      <c r="E25" s="940"/>
      <c r="F25" s="940"/>
      <c r="G25" s="940"/>
      <c r="H25" s="940"/>
      <c r="I25" s="940"/>
      <c r="J25" s="940"/>
      <c r="K25" s="9"/>
    </row>
    <row r="26" spans="1:11" ht="15.6" x14ac:dyDescent="0.3">
      <c r="A26" s="9">
        <v>20</v>
      </c>
      <c r="B26" s="816"/>
      <c r="C26" s="817"/>
      <c r="D26" s="940"/>
      <c r="E26" s="940"/>
      <c r="F26" s="940"/>
      <c r="G26" s="940"/>
      <c r="H26" s="940"/>
      <c r="I26" s="940"/>
      <c r="J26" s="940"/>
      <c r="K26" s="9"/>
    </row>
    <row r="27" spans="1:11" ht="15.6" x14ac:dyDescent="0.3">
      <c r="A27" s="9">
        <v>21</v>
      </c>
      <c r="B27" s="816"/>
      <c r="C27" s="817"/>
      <c r="D27" s="940"/>
      <c r="E27" s="940"/>
      <c r="F27" s="940"/>
      <c r="G27" s="940"/>
      <c r="H27" s="940"/>
      <c r="I27" s="940"/>
      <c r="J27" s="940"/>
      <c r="K27" s="9"/>
    </row>
    <row r="28" spans="1:11" ht="15.6" x14ac:dyDescent="0.3">
      <c r="A28" s="9">
        <v>22</v>
      </c>
      <c r="B28" s="816"/>
      <c r="C28" s="817"/>
      <c r="D28" s="940"/>
      <c r="E28" s="940"/>
      <c r="F28" s="940"/>
      <c r="G28" s="940"/>
      <c r="H28" s="940"/>
      <c r="I28" s="940"/>
      <c r="J28" s="940"/>
      <c r="K28" s="9"/>
    </row>
    <row r="29" spans="1:11" ht="15.6" x14ac:dyDescent="0.3">
      <c r="A29" s="9">
        <v>23</v>
      </c>
      <c r="B29" s="816"/>
      <c r="C29" s="817"/>
      <c r="D29" s="940"/>
      <c r="E29" s="940"/>
      <c r="F29" s="940"/>
      <c r="G29" s="940"/>
      <c r="H29" s="940"/>
      <c r="I29" s="940"/>
      <c r="J29" s="940"/>
      <c r="K29" s="9"/>
    </row>
    <row r="30" spans="1:11" ht="15.6" x14ac:dyDescent="0.3">
      <c r="A30" s="9">
        <v>24</v>
      </c>
      <c r="B30" s="816"/>
      <c r="C30" s="817"/>
      <c r="D30" s="940"/>
      <c r="E30" s="940"/>
      <c r="F30" s="940"/>
      <c r="G30" s="940"/>
      <c r="H30" s="940"/>
      <c r="I30" s="940"/>
      <c r="J30" s="940"/>
      <c r="K30" s="9"/>
    </row>
    <row r="31" spans="1:11" ht="15.6" x14ac:dyDescent="0.3">
      <c r="A31" s="9">
        <v>25</v>
      </c>
      <c r="B31" s="816"/>
      <c r="C31" s="817"/>
      <c r="D31" s="940"/>
      <c r="E31" s="940"/>
      <c r="F31" s="940"/>
      <c r="G31" s="940"/>
      <c r="H31" s="940"/>
      <c r="I31" s="940"/>
      <c r="J31" s="940"/>
      <c r="K31" s="9"/>
    </row>
    <row r="32" spans="1:11" ht="15.6" x14ac:dyDescent="0.3">
      <c r="A32" s="9">
        <v>26</v>
      </c>
      <c r="B32" s="816"/>
      <c r="C32" s="817"/>
      <c r="D32" s="940"/>
      <c r="E32" s="940"/>
      <c r="F32" s="940"/>
      <c r="G32" s="940"/>
      <c r="H32" s="940"/>
      <c r="I32" s="940"/>
      <c r="J32" s="940"/>
      <c r="K32" s="9"/>
    </row>
    <row r="33" spans="1:11" ht="15.6" x14ac:dyDescent="0.3">
      <c r="A33" s="9">
        <v>27</v>
      </c>
      <c r="B33" s="816"/>
      <c r="C33" s="817"/>
      <c r="D33" s="940"/>
      <c r="E33" s="940"/>
      <c r="F33" s="940"/>
      <c r="G33" s="940"/>
      <c r="H33" s="940"/>
      <c r="I33" s="940"/>
      <c r="J33" s="940"/>
      <c r="K33" s="9"/>
    </row>
    <row r="34" spans="1:11" ht="15.6" x14ac:dyDescent="0.3">
      <c r="A34" s="9">
        <v>28</v>
      </c>
      <c r="B34" s="816"/>
      <c r="C34" s="817"/>
      <c r="D34" s="940"/>
      <c r="E34" s="940"/>
      <c r="F34" s="940"/>
      <c r="G34" s="940"/>
      <c r="H34" s="940"/>
      <c r="I34" s="940"/>
      <c r="J34" s="940"/>
      <c r="K34" s="9"/>
    </row>
    <row r="35" spans="1:11" ht="15.6" x14ac:dyDescent="0.3">
      <c r="A35" s="9">
        <v>29</v>
      </c>
      <c r="B35" s="816"/>
      <c r="C35" s="817"/>
      <c r="D35" s="940"/>
      <c r="E35" s="940"/>
      <c r="F35" s="940"/>
      <c r="G35" s="940"/>
      <c r="H35" s="940"/>
      <c r="I35" s="940"/>
      <c r="J35" s="940"/>
      <c r="K35" s="9"/>
    </row>
    <row r="36" spans="1:11" ht="15.6" x14ac:dyDescent="0.3">
      <c r="A36" s="9">
        <v>30</v>
      </c>
      <c r="B36" s="816"/>
      <c r="C36" s="817"/>
      <c r="D36" s="940"/>
      <c r="E36" s="940"/>
      <c r="F36" s="940"/>
      <c r="G36" s="940"/>
      <c r="H36" s="940"/>
      <c r="I36" s="940"/>
      <c r="J36" s="940"/>
      <c r="K36" s="9"/>
    </row>
    <row r="37" spans="1:11" ht="15.6" x14ac:dyDescent="0.3">
      <c r="A37" s="9">
        <v>31</v>
      </c>
      <c r="B37" s="816"/>
      <c r="C37" s="817"/>
      <c r="D37" s="940"/>
      <c r="E37" s="940"/>
      <c r="F37" s="940"/>
      <c r="G37" s="940"/>
      <c r="H37" s="940"/>
      <c r="I37" s="940"/>
      <c r="J37" s="940"/>
      <c r="K37" s="9"/>
    </row>
    <row r="38" spans="1:11" ht="15.6" x14ac:dyDescent="0.3">
      <c r="A38" s="9">
        <v>32</v>
      </c>
      <c r="B38" s="816"/>
      <c r="C38" s="817"/>
      <c r="D38" s="940"/>
      <c r="E38" s="940"/>
      <c r="F38" s="940"/>
      <c r="G38" s="940"/>
      <c r="H38" s="940"/>
      <c r="I38" s="940"/>
      <c r="J38" s="940"/>
      <c r="K38" s="9"/>
    </row>
    <row r="39" spans="1:11" ht="15.6" x14ac:dyDescent="0.3">
      <c r="A39" s="9">
        <v>33</v>
      </c>
      <c r="B39" s="816"/>
      <c r="C39" s="817"/>
      <c r="D39" s="940"/>
      <c r="E39" s="940"/>
      <c r="F39" s="940"/>
      <c r="G39" s="940"/>
      <c r="H39" s="940"/>
      <c r="I39" s="940"/>
      <c r="J39" s="940"/>
      <c r="K39" s="9"/>
    </row>
    <row r="40" spans="1:11" ht="15.6" x14ac:dyDescent="0.3">
      <c r="A40" s="9">
        <v>34</v>
      </c>
      <c r="B40" s="816"/>
      <c r="C40" s="817"/>
      <c r="D40" s="940"/>
      <c r="E40" s="940"/>
      <c r="F40" s="940"/>
      <c r="G40" s="940"/>
      <c r="H40" s="940"/>
      <c r="I40" s="940"/>
      <c r="J40" s="940"/>
      <c r="K40" s="9"/>
    </row>
    <row r="41" spans="1:11" ht="15.6" x14ac:dyDescent="0.3">
      <c r="A41" s="9">
        <v>35</v>
      </c>
      <c r="B41" s="816"/>
      <c r="C41" s="817"/>
      <c r="D41" s="940"/>
      <c r="E41" s="940"/>
      <c r="F41" s="940"/>
      <c r="G41" s="940"/>
      <c r="H41" s="940"/>
      <c r="I41" s="940"/>
      <c r="J41" s="940"/>
      <c r="K41" s="9"/>
    </row>
    <row r="42" spans="1:11" ht="15.6" x14ac:dyDescent="0.3">
      <c r="A42" s="9">
        <v>36</v>
      </c>
      <c r="B42" s="816"/>
      <c r="C42" s="817"/>
      <c r="D42" s="940"/>
      <c r="E42" s="940"/>
      <c r="F42" s="940"/>
      <c r="G42" s="940"/>
      <c r="H42" s="940"/>
      <c r="I42" s="940"/>
      <c r="J42" s="940"/>
      <c r="K42" s="9"/>
    </row>
    <row r="43" spans="1:11" ht="15.6" x14ac:dyDescent="0.3">
      <c r="A43" s="9">
        <v>37</v>
      </c>
      <c r="B43" s="816"/>
      <c r="C43" s="817"/>
      <c r="D43" s="940"/>
      <c r="E43" s="940"/>
      <c r="F43" s="940"/>
      <c r="G43" s="940"/>
      <c r="H43" s="940"/>
      <c r="I43" s="940"/>
      <c r="J43" s="940"/>
      <c r="K43" s="9"/>
    </row>
    <row r="44" spans="1:11" ht="15.6" x14ac:dyDescent="0.3">
      <c r="A44" s="9">
        <v>38</v>
      </c>
      <c r="B44" s="816"/>
      <c r="C44" s="817"/>
      <c r="D44" s="940"/>
      <c r="E44" s="940"/>
      <c r="F44" s="940"/>
      <c r="G44" s="940"/>
      <c r="H44" s="940"/>
      <c r="I44" s="940"/>
      <c r="J44" s="940"/>
      <c r="K44" s="9"/>
    </row>
    <row r="45" spans="1:11" ht="15.6" x14ac:dyDescent="0.3">
      <c r="A45" s="9">
        <v>39</v>
      </c>
      <c r="B45" s="816"/>
      <c r="C45" s="817"/>
      <c r="D45" s="940"/>
      <c r="E45" s="940"/>
      <c r="F45" s="940"/>
      <c r="G45" s="940"/>
      <c r="H45" s="940"/>
      <c r="I45" s="940"/>
      <c r="J45" s="940"/>
      <c r="K45" s="9"/>
    </row>
    <row r="46" spans="1:11" ht="15.6" x14ac:dyDescent="0.3">
      <c r="A46" s="9">
        <v>40</v>
      </c>
      <c r="B46" s="816"/>
      <c r="C46" s="817"/>
      <c r="D46" s="940"/>
      <c r="E46" s="940"/>
      <c r="F46" s="940"/>
      <c r="G46" s="940"/>
      <c r="H46" s="940"/>
      <c r="I46" s="940"/>
      <c r="J46" s="940"/>
      <c r="K46" s="9"/>
    </row>
    <row r="47" spans="1:11" ht="15.6" x14ac:dyDescent="0.3">
      <c r="A47" s="9">
        <v>41</v>
      </c>
      <c r="B47" s="816"/>
      <c r="C47" s="817"/>
      <c r="D47" s="940"/>
      <c r="E47" s="940"/>
      <c r="F47" s="940"/>
      <c r="G47" s="940"/>
      <c r="H47" s="940"/>
      <c r="I47" s="940"/>
      <c r="J47" s="940"/>
      <c r="K47" s="9"/>
    </row>
    <row r="48" spans="1:11" ht="15.6" x14ac:dyDescent="0.3">
      <c r="A48" s="9">
        <v>42</v>
      </c>
      <c r="B48" s="816"/>
      <c r="C48" s="817"/>
      <c r="D48" s="940"/>
      <c r="E48" s="940"/>
      <c r="F48" s="940"/>
      <c r="G48" s="940"/>
      <c r="H48" s="940"/>
      <c r="I48" s="940"/>
      <c r="J48" s="940"/>
      <c r="K48" s="9"/>
    </row>
    <row r="49" spans="1:11" ht="15.6" x14ac:dyDescent="0.3">
      <c r="A49" s="9">
        <v>43</v>
      </c>
      <c r="B49" s="816"/>
      <c r="C49" s="817"/>
      <c r="D49" s="940"/>
      <c r="E49" s="940"/>
      <c r="F49" s="940"/>
      <c r="G49" s="940"/>
      <c r="H49" s="940"/>
      <c r="I49" s="940"/>
      <c r="J49" s="940"/>
      <c r="K49" s="9"/>
    </row>
    <row r="50" spans="1:11" ht="15.6" x14ac:dyDescent="0.3">
      <c r="A50" s="9">
        <v>44</v>
      </c>
      <c r="B50" s="816"/>
      <c r="C50" s="817"/>
      <c r="D50" s="940"/>
      <c r="E50" s="940"/>
      <c r="F50" s="940"/>
      <c r="G50" s="940"/>
      <c r="H50" s="940"/>
      <c r="I50" s="940"/>
      <c r="J50" s="940"/>
      <c r="K50" s="9"/>
    </row>
    <row r="51" spans="1:11" ht="15.6" x14ac:dyDescent="0.3">
      <c r="A51" s="9">
        <v>45</v>
      </c>
      <c r="B51" s="816"/>
      <c r="C51" s="817"/>
      <c r="D51" s="940"/>
      <c r="E51" s="940"/>
      <c r="F51" s="940"/>
      <c r="G51" s="940"/>
      <c r="H51" s="940"/>
      <c r="I51" s="940"/>
      <c r="J51" s="940"/>
      <c r="K51" s="9"/>
    </row>
    <row r="52" spans="1:11" ht="15.6" x14ac:dyDescent="0.3">
      <c r="A52" s="9">
        <v>46</v>
      </c>
      <c r="B52" s="816"/>
      <c r="C52" s="817"/>
      <c r="D52" s="940"/>
      <c r="E52" s="940"/>
      <c r="F52" s="940"/>
      <c r="G52" s="940"/>
      <c r="H52" s="940"/>
      <c r="I52" s="940"/>
      <c r="J52" s="940"/>
      <c r="K52" s="9"/>
    </row>
    <row r="53" spans="1:11" ht="15.6" x14ac:dyDescent="0.3">
      <c r="A53" s="9">
        <v>47</v>
      </c>
      <c r="B53" s="816"/>
      <c r="C53" s="817"/>
      <c r="D53" s="940"/>
      <c r="E53" s="940"/>
      <c r="F53" s="940"/>
      <c r="G53" s="940"/>
      <c r="H53" s="940"/>
      <c r="I53" s="940"/>
      <c r="J53" s="940"/>
      <c r="K53" s="9"/>
    </row>
    <row r="54" spans="1:11" ht="15.6" x14ac:dyDescent="0.3">
      <c r="A54" s="9">
        <v>48</v>
      </c>
      <c r="B54" s="816"/>
      <c r="C54" s="817"/>
      <c r="D54" s="940"/>
      <c r="E54" s="940"/>
      <c r="F54" s="940"/>
      <c r="G54" s="940"/>
      <c r="H54" s="940"/>
      <c r="I54" s="940"/>
      <c r="J54" s="940"/>
      <c r="K54" s="9"/>
    </row>
    <row r="55" spans="1:11" ht="15.6" x14ac:dyDescent="0.3">
      <c r="A55" s="9">
        <v>49</v>
      </c>
      <c r="B55" s="816"/>
      <c r="C55" s="817"/>
      <c r="D55" s="940"/>
      <c r="E55" s="940"/>
      <c r="F55" s="940"/>
      <c r="G55" s="940"/>
      <c r="H55" s="940"/>
      <c r="I55" s="940"/>
      <c r="J55" s="940"/>
      <c r="K55" s="9"/>
    </row>
    <row r="56" spans="1:11" ht="15.6" x14ac:dyDescent="0.3">
      <c r="A56" s="9">
        <v>50</v>
      </c>
      <c r="B56" s="816"/>
      <c r="C56" s="817"/>
      <c r="D56" s="940"/>
      <c r="E56" s="940"/>
      <c r="F56" s="940"/>
      <c r="G56" s="940"/>
      <c r="H56" s="940"/>
      <c r="I56" s="940"/>
      <c r="J56" s="940"/>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row r="59" spans="1:11" x14ac:dyDescent="0.25">
      <c r="A59" s="9"/>
      <c r="B59" s="9"/>
      <c r="C59" s="9"/>
      <c r="D59" s="9"/>
      <c r="E59" s="9"/>
      <c r="F59" s="9"/>
      <c r="G59" s="9"/>
      <c r="H59" s="9"/>
      <c r="I59" s="9"/>
      <c r="J59" s="9"/>
      <c r="K59" s="9"/>
    </row>
    <row r="60" spans="1:11" x14ac:dyDescent="0.25">
      <c r="A60" s="9"/>
      <c r="B60" s="9"/>
      <c r="C60" s="9"/>
      <c r="D60" s="9"/>
      <c r="E60" s="9"/>
      <c r="F60" s="9"/>
      <c r="G60" s="9"/>
      <c r="H60" s="9"/>
      <c r="I60" s="9"/>
      <c r="J60" s="9"/>
      <c r="K60" s="9"/>
    </row>
    <row r="61" spans="1:11" x14ac:dyDescent="0.25">
      <c r="A61" s="9"/>
      <c r="B61" s="9"/>
      <c r="C61" s="9"/>
      <c r="D61" s="9"/>
      <c r="E61" s="9"/>
      <c r="F61" s="9"/>
      <c r="G61" s="9"/>
      <c r="H61" s="9"/>
      <c r="I61" s="9"/>
      <c r="J61" s="9"/>
      <c r="K61" s="9"/>
    </row>
  </sheetData>
  <sheetProtection algorithmName="SHA-512" hashValue="ioPz92f/Ww2K0O7V/zYez0oqDkV5LYfnNW1vETiRa540W8XLRdHSziAwqASgUzO7vgTlK25anv372qfdLu8tiQ==" saltValue="O2nfYw8bhctEeHpJy0lcWw==" spinCount="100000" sheet="1" objects="1" scenarios="1"/>
  <mergeCells count="50">
    <mergeCell ref="D55:J55"/>
    <mergeCell ref="D56:J56"/>
    <mergeCell ref="D49:J49"/>
    <mergeCell ref="D50:J50"/>
    <mergeCell ref="D51:J51"/>
    <mergeCell ref="D52:J52"/>
    <mergeCell ref="D53:J53"/>
    <mergeCell ref="D54:J54"/>
    <mergeCell ref="D48:J48"/>
    <mergeCell ref="D37:J37"/>
    <mergeCell ref="D38:J38"/>
    <mergeCell ref="D39:J39"/>
    <mergeCell ref="D40:J40"/>
    <mergeCell ref="D41:J41"/>
    <mergeCell ref="D42:J42"/>
    <mergeCell ref="D43:J43"/>
    <mergeCell ref="D44:J44"/>
    <mergeCell ref="D45:J45"/>
    <mergeCell ref="D46:J46"/>
    <mergeCell ref="D47:J47"/>
    <mergeCell ref="D36:J36"/>
    <mergeCell ref="D25:J25"/>
    <mergeCell ref="D26:J26"/>
    <mergeCell ref="D27:J27"/>
    <mergeCell ref="D28:J28"/>
    <mergeCell ref="D29:J29"/>
    <mergeCell ref="D30:J30"/>
    <mergeCell ref="D31:J31"/>
    <mergeCell ref="D32:J32"/>
    <mergeCell ref="D33:J33"/>
    <mergeCell ref="D34:J34"/>
    <mergeCell ref="D35:J35"/>
    <mergeCell ref="D24:J24"/>
    <mergeCell ref="D13:J13"/>
    <mergeCell ref="D14:J14"/>
    <mergeCell ref="D15:J15"/>
    <mergeCell ref="D16:J16"/>
    <mergeCell ref="D17:J17"/>
    <mergeCell ref="D18:J18"/>
    <mergeCell ref="D19:J19"/>
    <mergeCell ref="D20:J20"/>
    <mergeCell ref="D21:J21"/>
    <mergeCell ref="D22:J22"/>
    <mergeCell ref="D23:J23"/>
    <mergeCell ref="D12:J12"/>
    <mergeCell ref="D7:J7"/>
    <mergeCell ref="D8:J8"/>
    <mergeCell ref="D9:J9"/>
    <mergeCell ref="D10:J10"/>
    <mergeCell ref="D11:J11"/>
  </mergeCells>
  <pageMargins left="0.35" right="0.25" top="0.32" bottom="0.5" header="0.32" footer="0.3"/>
  <pageSetup scale="82" orientation="portrait" r:id="rId1"/>
  <headerFooter alignWithMargins="0">
    <oddFooter xml:space="preserve">&amp;L&amp;7NHD 775-687-2033&amp;C&amp;7&amp;F  &amp;A&amp;R&amp;7Page &amp;P of &amp;N
&amp;D  at &amp;T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60"/>
  <sheetViews>
    <sheetView showGridLines="0" zoomScale="175" zoomScaleNormal="175" zoomScaleSheetLayoutView="145" workbookViewId="0">
      <selection activeCell="G16" sqref="G16"/>
    </sheetView>
  </sheetViews>
  <sheetFormatPr defaultColWidth="9.109375" defaultRowHeight="13.2" x14ac:dyDescent="0.25"/>
  <cols>
    <col min="1" max="1" width="4.88671875" style="2" customWidth="1"/>
    <col min="2" max="4" width="9.109375" style="2"/>
    <col min="5" max="5" width="3.88671875" style="2" customWidth="1"/>
    <col min="6" max="16384" width="9.109375" style="2"/>
  </cols>
  <sheetData>
    <row r="1" spans="1:11" x14ac:dyDescent="0.25">
      <c r="A1" s="1" t="str">
        <f>Div</f>
        <v>State of Nevada Housing Division</v>
      </c>
    </row>
    <row r="2" spans="1:11" x14ac:dyDescent="0.25">
      <c r="A2" s="4" t="str">
        <f>nhd</f>
        <v>2014 LOW-INCOME HOUSING UNIVERSAL FUNDING APPLICATION</v>
      </c>
    </row>
    <row r="3" spans="1:11" x14ac:dyDescent="0.25">
      <c r="A3" s="1" t="s">
        <v>0</v>
      </c>
    </row>
    <row r="4" spans="1:11" x14ac:dyDescent="0.25">
      <c r="A4" s="108" t="str">
        <f ca="1">CELL("filename")</f>
        <v>C:\Users\nnelson\AppData\Local\Microsoft\Windows\Temporary Internet Files\Content.Outlook\MGNSYUOJ\[2014QAPApplicationNHD20140327Blank.xlsx]TOC</v>
      </c>
    </row>
    <row r="5" spans="1:11" x14ac:dyDescent="0.25">
      <c r="A5" s="9"/>
      <c r="B5" s="9"/>
      <c r="C5" s="9"/>
      <c r="D5" s="9"/>
      <c r="E5" s="9"/>
      <c r="F5" s="9"/>
      <c r="G5" s="9"/>
      <c r="H5" s="9"/>
      <c r="I5" s="9"/>
      <c r="J5" s="9"/>
      <c r="K5" s="9"/>
    </row>
    <row r="6" spans="1:11" x14ac:dyDescent="0.25">
      <c r="A6" s="9"/>
      <c r="B6" s="9"/>
      <c r="C6" s="9"/>
      <c r="D6" s="9"/>
      <c r="E6" s="9"/>
      <c r="F6" s="9"/>
      <c r="G6" s="9"/>
      <c r="H6" s="9"/>
      <c r="I6" s="9"/>
      <c r="J6" s="9"/>
      <c r="K6" s="9"/>
    </row>
    <row r="7" spans="1:11" x14ac:dyDescent="0.25">
      <c r="A7" s="9"/>
      <c r="B7" s="9"/>
      <c r="C7" s="9"/>
      <c r="D7" s="9"/>
      <c r="E7" s="9"/>
      <c r="F7" s="9"/>
      <c r="G7" s="9"/>
      <c r="H7" s="9"/>
      <c r="I7" s="9"/>
      <c r="J7" s="9"/>
      <c r="K7" s="9"/>
    </row>
    <row r="8" spans="1:11" x14ac:dyDescent="0.25">
      <c r="A8" s="9"/>
      <c r="B8" s="9"/>
      <c r="C8" s="9"/>
      <c r="D8" s="9"/>
      <c r="E8" s="9"/>
      <c r="F8" s="9"/>
      <c r="G8" s="9"/>
      <c r="H8" s="9"/>
      <c r="I8" s="9"/>
      <c r="J8" s="9"/>
      <c r="K8" s="9"/>
    </row>
    <row r="9" spans="1:11" x14ac:dyDescent="0.25">
      <c r="A9" s="9"/>
      <c r="B9" s="9"/>
      <c r="C9" s="9"/>
      <c r="D9" s="9"/>
      <c r="E9" s="9"/>
      <c r="F9" s="9"/>
      <c r="G9" s="9"/>
      <c r="H9" s="9"/>
      <c r="I9" s="9"/>
      <c r="J9" s="9"/>
      <c r="K9" s="9"/>
    </row>
    <row r="10" spans="1:11" x14ac:dyDescent="0.25">
      <c r="A10" s="9"/>
      <c r="B10" s="9"/>
      <c r="C10" s="9"/>
      <c r="D10" s="9"/>
      <c r="E10" s="9"/>
      <c r="F10" s="9"/>
      <c r="G10" s="9"/>
      <c r="H10" s="9"/>
      <c r="I10" s="9"/>
      <c r="J10" s="9"/>
      <c r="K10" s="9"/>
    </row>
    <row r="11" spans="1:11" x14ac:dyDescent="0.25">
      <c r="A11" s="9"/>
      <c r="B11" s="9"/>
      <c r="C11" s="9"/>
      <c r="D11" s="9"/>
      <c r="E11" s="9"/>
      <c r="F11" s="9"/>
      <c r="G11" s="9"/>
      <c r="H11" s="9"/>
      <c r="I11" s="9"/>
      <c r="J11" s="9"/>
      <c r="K11" s="9"/>
    </row>
    <row r="12" spans="1:11" x14ac:dyDescent="0.25">
      <c r="A12" s="9"/>
      <c r="B12" s="9"/>
      <c r="C12" s="9"/>
      <c r="D12" s="9"/>
      <c r="E12" s="9"/>
      <c r="F12" s="9"/>
      <c r="G12" s="9"/>
      <c r="H12" s="9"/>
      <c r="I12" s="9"/>
      <c r="J12" s="9"/>
      <c r="K12" s="9"/>
    </row>
    <row r="13" spans="1:11" x14ac:dyDescent="0.25">
      <c r="A13" s="9"/>
      <c r="B13" s="9"/>
      <c r="C13" s="9"/>
      <c r="D13" s="9"/>
      <c r="E13" s="9"/>
      <c r="F13" s="9"/>
      <c r="G13" s="9"/>
      <c r="H13" s="9"/>
      <c r="I13" s="9"/>
      <c r="J13" s="9"/>
      <c r="K13" s="9"/>
    </row>
    <row r="14" spans="1:11" x14ac:dyDescent="0.25">
      <c r="A14" s="9"/>
      <c r="B14" s="9"/>
      <c r="C14" s="9"/>
      <c r="D14" s="9"/>
      <c r="E14" s="9"/>
      <c r="F14" s="9"/>
      <c r="G14" s="9"/>
      <c r="H14" s="9"/>
      <c r="I14" s="9"/>
      <c r="J14" s="9"/>
      <c r="K14" s="9"/>
    </row>
    <row r="15" spans="1:11" x14ac:dyDescent="0.25">
      <c r="A15" s="9"/>
      <c r="B15" s="9"/>
      <c r="C15" s="9"/>
      <c r="D15" s="9"/>
      <c r="E15" s="9"/>
      <c r="F15" s="9"/>
      <c r="G15" s="9"/>
      <c r="H15" s="9"/>
      <c r="I15" s="9"/>
      <c r="J15" s="9"/>
      <c r="K15" s="9"/>
    </row>
    <row r="16" spans="1:11" x14ac:dyDescent="0.25">
      <c r="A16" s="9"/>
      <c r="B16" s="9"/>
      <c r="C16" s="9"/>
      <c r="D16" s="9"/>
      <c r="E16" s="9"/>
      <c r="F16" s="9"/>
      <c r="G16" s="9"/>
      <c r="H16" s="9"/>
      <c r="I16" s="9"/>
      <c r="J16" s="9"/>
      <c r="K16" s="9"/>
    </row>
    <row r="17" spans="1:11" x14ac:dyDescent="0.25">
      <c r="A17" s="9"/>
      <c r="B17" s="9"/>
      <c r="C17" s="9"/>
      <c r="D17" s="9"/>
      <c r="E17" s="9"/>
      <c r="F17" s="9"/>
      <c r="G17" s="9"/>
      <c r="H17" s="9"/>
      <c r="I17" s="9"/>
      <c r="J17" s="9"/>
      <c r="K17" s="9"/>
    </row>
    <row r="18" spans="1:11" x14ac:dyDescent="0.25">
      <c r="A18" s="9"/>
      <c r="B18" s="9"/>
      <c r="C18" s="9"/>
      <c r="D18" s="9"/>
      <c r="E18" s="9"/>
      <c r="F18" s="9"/>
      <c r="G18" s="9"/>
      <c r="H18" s="9"/>
      <c r="I18" s="9"/>
      <c r="J18" s="9"/>
      <c r="K18" s="9"/>
    </row>
    <row r="19" spans="1:11" x14ac:dyDescent="0.25">
      <c r="A19" s="9"/>
      <c r="B19" s="9"/>
      <c r="C19" s="9"/>
      <c r="D19" s="9"/>
      <c r="E19" s="9"/>
      <c r="F19" s="9"/>
      <c r="G19" s="9"/>
      <c r="H19" s="9"/>
      <c r="I19" s="9"/>
      <c r="J19" s="9"/>
      <c r="K19" s="9"/>
    </row>
    <row r="20" spans="1:11" x14ac:dyDescent="0.25">
      <c r="A20" s="9"/>
      <c r="B20" s="9"/>
      <c r="C20" s="9"/>
      <c r="D20" s="9"/>
      <c r="E20" s="9"/>
      <c r="F20" s="9"/>
      <c r="G20" s="9"/>
      <c r="H20" s="9"/>
      <c r="I20" s="9"/>
      <c r="J20" s="9"/>
      <c r="K20" s="9"/>
    </row>
    <row r="21" spans="1:11" x14ac:dyDescent="0.25">
      <c r="A21" s="9"/>
      <c r="B21" s="9"/>
      <c r="C21" s="9"/>
      <c r="D21" s="9"/>
      <c r="E21" s="9"/>
      <c r="F21" s="9"/>
      <c r="G21" s="9"/>
      <c r="H21" s="9"/>
      <c r="I21" s="9"/>
      <c r="J21" s="9"/>
      <c r="K21" s="9"/>
    </row>
    <row r="22" spans="1:11" x14ac:dyDescent="0.25">
      <c r="A22" s="9"/>
      <c r="B22" s="9"/>
      <c r="C22" s="9"/>
      <c r="D22" s="9"/>
      <c r="E22" s="9"/>
      <c r="F22" s="9"/>
      <c r="G22" s="9"/>
      <c r="H22" s="9"/>
      <c r="I22" s="9"/>
      <c r="J22" s="9"/>
      <c r="K22" s="9"/>
    </row>
    <row r="23" spans="1:11" x14ac:dyDescent="0.25">
      <c r="A23" s="9"/>
      <c r="B23" s="9"/>
      <c r="C23" s="9"/>
      <c r="D23" s="9"/>
      <c r="E23" s="9"/>
      <c r="F23" s="9"/>
      <c r="G23" s="9"/>
      <c r="H23" s="9"/>
      <c r="I23" s="9"/>
      <c r="J23" s="9"/>
      <c r="K23" s="9"/>
    </row>
    <row r="24" spans="1:11" x14ac:dyDescent="0.25">
      <c r="A24" s="9"/>
      <c r="B24" s="9"/>
      <c r="C24" s="9"/>
      <c r="D24" s="9"/>
      <c r="E24" s="9"/>
      <c r="F24" s="9"/>
      <c r="G24" s="9"/>
      <c r="H24" s="9"/>
      <c r="I24" s="9"/>
      <c r="J24" s="9"/>
      <c r="K24" s="9"/>
    </row>
    <row r="25" spans="1:11" x14ac:dyDescent="0.25">
      <c r="A25" s="9"/>
      <c r="B25" s="9"/>
      <c r="C25" s="9"/>
      <c r="D25" s="9"/>
      <c r="E25" s="9"/>
      <c r="F25" s="9"/>
      <c r="G25" s="9"/>
      <c r="H25" s="9"/>
      <c r="I25" s="9"/>
      <c r="J25" s="9"/>
      <c r="K25" s="9"/>
    </row>
    <row r="26" spans="1:11" x14ac:dyDescent="0.25">
      <c r="A26" s="9"/>
      <c r="B26" s="9"/>
      <c r="C26" s="9"/>
      <c r="D26" s="9"/>
      <c r="E26" s="9"/>
      <c r="F26" s="9"/>
      <c r="G26" s="9"/>
      <c r="H26" s="9"/>
      <c r="I26" s="9"/>
      <c r="J26" s="9"/>
      <c r="K26" s="9"/>
    </row>
    <row r="27" spans="1:11" x14ac:dyDescent="0.25">
      <c r="A27" s="9"/>
      <c r="B27" s="9"/>
      <c r="C27" s="9"/>
      <c r="D27" s="9"/>
      <c r="E27" s="9"/>
      <c r="F27" s="9"/>
      <c r="G27" s="9"/>
      <c r="H27" s="9"/>
      <c r="I27" s="9"/>
      <c r="J27" s="9"/>
      <c r="K27" s="9"/>
    </row>
    <row r="28" spans="1:11" x14ac:dyDescent="0.25">
      <c r="A28" s="9"/>
      <c r="B28" s="9"/>
      <c r="C28" s="9"/>
      <c r="D28" s="9"/>
      <c r="E28" s="9"/>
      <c r="F28" s="9"/>
      <c r="G28" s="9"/>
      <c r="H28" s="9"/>
      <c r="I28" s="9"/>
      <c r="J28" s="9"/>
      <c r="K28" s="9"/>
    </row>
    <row r="29" spans="1:11" x14ac:dyDescent="0.25">
      <c r="A29" s="9"/>
      <c r="B29" s="9"/>
      <c r="C29" s="9"/>
      <c r="D29" s="9"/>
      <c r="E29" s="9"/>
      <c r="F29" s="9"/>
      <c r="G29" s="9"/>
      <c r="H29" s="9"/>
      <c r="I29" s="9"/>
      <c r="J29" s="9"/>
      <c r="K29" s="9"/>
    </row>
    <row r="30" spans="1:11" x14ac:dyDescent="0.25">
      <c r="A30" s="9"/>
      <c r="B30" s="9"/>
      <c r="C30" s="9"/>
      <c r="D30" s="9"/>
      <c r="E30" s="9"/>
      <c r="F30" s="9"/>
      <c r="G30" s="9"/>
      <c r="H30" s="9"/>
      <c r="I30" s="9"/>
      <c r="J30" s="9"/>
      <c r="K30" s="9"/>
    </row>
    <row r="31" spans="1:11" x14ac:dyDescent="0.25">
      <c r="A31" s="9"/>
      <c r="B31" s="9"/>
      <c r="C31" s="9"/>
      <c r="D31" s="9"/>
      <c r="E31" s="9"/>
      <c r="F31" s="9"/>
      <c r="G31" s="9"/>
      <c r="H31" s="9"/>
      <c r="I31" s="9"/>
      <c r="J31" s="9"/>
      <c r="K31" s="9"/>
    </row>
    <row r="32" spans="1:11"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9"/>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row r="40" spans="1:11" x14ac:dyDescent="0.25">
      <c r="A40" s="9"/>
      <c r="B40" s="9"/>
      <c r="C40" s="9"/>
      <c r="D40" s="9"/>
      <c r="E40" s="9"/>
      <c r="F40" s="9"/>
      <c r="G40" s="9"/>
      <c r="H40" s="9"/>
      <c r="I40" s="9"/>
      <c r="J40" s="9"/>
      <c r="K40" s="9"/>
    </row>
    <row r="41" spans="1:11" x14ac:dyDescent="0.25">
      <c r="A41" s="9"/>
      <c r="B41" s="9"/>
      <c r="C41" s="9"/>
      <c r="D41" s="9"/>
      <c r="E41" s="9"/>
      <c r="F41" s="9"/>
      <c r="G41" s="9"/>
      <c r="H41" s="9"/>
      <c r="I41" s="9"/>
      <c r="J41" s="9"/>
      <c r="K41" s="9"/>
    </row>
    <row r="42" spans="1:11" x14ac:dyDescent="0.25">
      <c r="A42" s="9"/>
      <c r="B42" s="9"/>
      <c r="C42" s="9"/>
      <c r="D42" s="9"/>
      <c r="E42" s="9"/>
      <c r="F42" s="9"/>
      <c r="G42" s="9"/>
      <c r="H42" s="9"/>
      <c r="I42" s="9"/>
      <c r="J42" s="9"/>
      <c r="K42" s="9"/>
    </row>
    <row r="43" spans="1:11" x14ac:dyDescent="0.25">
      <c r="A43" s="9"/>
      <c r="B43" s="9"/>
      <c r="C43" s="9"/>
      <c r="D43" s="9"/>
      <c r="E43" s="9"/>
      <c r="F43" s="9"/>
      <c r="G43" s="9"/>
      <c r="H43" s="9"/>
      <c r="I43" s="9"/>
      <c r="J43" s="9"/>
      <c r="K43" s="9"/>
    </row>
    <row r="44" spans="1:11" x14ac:dyDescent="0.25">
      <c r="A44" s="9"/>
      <c r="B44" s="9"/>
      <c r="C44" s="9"/>
      <c r="D44" s="9"/>
      <c r="E44" s="9"/>
      <c r="F44" s="9"/>
      <c r="G44" s="9"/>
      <c r="H44" s="9"/>
      <c r="I44" s="9"/>
      <c r="J44" s="9"/>
      <c r="K44" s="9"/>
    </row>
    <row r="45" spans="1:11" x14ac:dyDescent="0.25">
      <c r="A45" s="9"/>
      <c r="B45" s="9"/>
      <c r="C45" s="9"/>
      <c r="D45" s="9"/>
      <c r="E45" s="9"/>
      <c r="F45" s="9"/>
      <c r="G45" s="9"/>
      <c r="H45" s="9"/>
      <c r="I45" s="9"/>
      <c r="J45" s="9"/>
      <c r="K45" s="9"/>
    </row>
    <row r="46" spans="1:11" x14ac:dyDescent="0.25">
      <c r="A46" s="9"/>
      <c r="B46" s="9"/>
      <c r="C46" s="9"/>
      <c r="D46" s="9"/>
      <c r="E46" s="9"/>
      <c r="F46" s="9"/>
      <c r="G46" s="9"/>
      <c r="H46" s="9"/>
      <c r="I46" s="9"/>
      <c r="J46" s="9"/>
      <c r="K46" s="9"/>
    </row>
    <row r="47" spans="1:11" x14ac:dyDescent="0.25">
      <c r="A47" s="9"/>
      <c r="B47" s="9"/>
      <c r="C47" s="9"/>
      <c r="D47" s="9"/>
      <c r="E47" s="9"/>
      <c r="F47" s="9"/>
      <c r="G47" s="9"/>
      <c r="H47" s="9"/>
      <c r="I47" s="9"/>
      <c r="J47" s="9"/>
      <c r="K47" s="9"/>
    </row>
    <row r="48" spans="1:11" x14ac:dyDescent="0.25">
      <c r="A48" s="9"/>
      <c r="B48" s="9"/>
      <c r="C48" s="9"/>
      <c r="D48" s="9"/>
      <c r="E48" s="9"/>
      <c r="F48" s="9"/>
      <c r="G48" s="9"/>
      <c r="H48" s="9"/>
      <c r="I48" s="9"/>
      <c r="J48" s="9"/>
      <c r="K48" s="9"/>
    </row>
    <row r="49" spans="1:11" x14ac:dyDescent="0.25">
      <c r="A49" s="9"/>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row r="58" spans="1:11" x14ac:dyDescent="0.25">
      <c r="A58" s="9"/>
      <c r="B58" s="9"/>
      <c r="C58" s="9"/>
      <c r="D58" s="9"/>
      <c r="E58" s="9"/>
      <c r="F58" s="9"/>
      <c r="G58" s="9"/>
      <c r="H58" s="9"/>
      <c r="I58" s="9"/>
      <c r="J58" s="9"/>
      <c r="K58" s="9"/>
    </row>
    <row r="59" spans="1:11" x14ac:dyDescent="0.25">
      <c r="A59" s="9"/>
      <c r="B59" s="9"/>
      <c r="C59" s="9"/>
      <c r="D59" s="9"/>
      <c r="E59" s="9"/>
      <c r="F59" s="9"/>
      <c r="G59" s="9"/>
      <c r="H59" s="9"/>
      <c r="I59" s="9"/>
      <c r="J59" s="9"/>
      <c r="K59" s="9"/>
    </row>
    <row r="60" spans="1:11" x14ac:dyDescent="0.25">
      <c r="A60" s="9"/>
      <c r="B60" s="9"/>
      <c r="C60" s="9"/>
      <c r="D60" s="9"/>
      <c r="E60" s="9"/>
      <c r="F60" s="9"/>
      <c r="G60" s="9"/>
      <c r="H60" s="9"/>
      <c r="I60" s="9"/>
      <c r="J60" s="9"/>
      <c r="K60" s="9"/>
    </row>
  </sheetData>
  <pageMargins left="0.35" right="0.25" top="0.32" bottom="0.5" header="0.32" footer="0.3"/>
  <pageSetup orientation="portrait" r:id="rId1"/>
  <headerFooter alignWithMargins="0">
    <oddFooter xml:space="preserve">&amp;L&amp;7NHD 775-687-2033&amp;C&amp;7&amp;F  &amp;A&amp;R&amp;7Page &amp;P of &amp;N
&amp;D  at &amp;T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60"/>
  <sheetViews>
    <sheetView showFormulas="1" showGridLines="0" zoomScaleNormal="100" zoomScaleSheetLayoutView="100" workbookViewId="0">
      <selection activeCell="F31" sqref="F31"/>
    </sheetView>
  </sheetViews>
  <sheetFormatPr defaultColWidth="9.109375" defaultRowHeight="13.2" x14ac:dyDescent="0.25"/>
  <cols>
    <col min="1" max="1" width="5.44140625" style="2" customWidth="1"/>
    <col min="2" max="2" width="14.5546875" style="2" customWidth="1"/>
    <col min="3" max="3" width="16.6640625" style="2" customWidth="1"/>
    <col min="4" max="4" width="7.44140625" style="2" customWidth="1"/>
    <col min="5" max="16384" width="9.109375" style="2"/>
  </cols>
  <sheetData>
    <row r="1" spans="1:11" ht="15.6" x14ac:dyDescent="0.3">
      <c r="A1" s="111"/>
      <c r="B1" s="111"/>
      <c r="C1" s="111"/>
    </row>
    <row r="2" spans="1:11" ht="15.6" x14ac:dyDescent="0.3">
      <c r="A2" s="110"/>
      <c r="B2" s="109"/>
      <c r="C2" s="109"/>
    </row>
    <row r="3" spans="1:11" x14ac:dyDescent="0.25">
      <c r="A3" s="1" t="s">
        <v>0</v>
      </c>
    </row>
    <row r="4" spans="1:11" x14ac:dyDescent="0.25">
      <c r="A4" s="108" t="str">
        <f ca="1">CELL("filename")</f>
        <v>C:\Users\nnelson\AppData\Local\Microsoft\Windows\Temporary Internet Files\Content.Outlook\MGNSYUOJ\[2014QAPApplicationNHD20140327Blank.xlsx]TOC</v>
      </c>
    </row>
    <row r="5" spans="1:11" x14ac:dyDescent="0.25">
      <c r="D5" s="9"/>
      <c r="E5" s="9"/>
      <c r="F5" s="9"/>
      <c r="G5" s="9"/>
      <c r="H5" s="9"/>
      <c r="I5" s="9"/>
      <c r="J5" s="9"/>
      <c r="K5" s="9"/>
    </row>
    <row r="6" spans="1:11" x14ac:dyDescent="0.25">
      <c r="B6" t="s">
        <v>697</v>
      </c>
      <c r="C6" s="733">
        <v>3424820</v>
      </c>
      <c r="D6"/>
      <c r="E6" s="9"/>
      <c r="F6" s="9"/>
      <c r="G6" s="9"/>
      <c r="H6" s="9"/>
      <c r="I6" s="9"/>
      <c r="J6" s="9"/>
      <c r="K6" s="9"/>
    </row>
    <row r="7" spans="1:11" x14ac:dyDescent="0.25">
      <c r="B7" t="s">
        <v>698</v>
      </c>
      <c r="C7" s="733">
        <v>142905</v>
      </c>
      <c r="D7"/>
      <c r="E7" s="9"/>
      <c r="F7" s="9"/>
      <c r="G7" s="9"/>
      <c r="H7" s="9"/>
      <c r="I7" s="9"/>
      <c r="J7" s="9"/>
      <c r="K7" s="9"/>
    </row>
    <row r="8" spans="1:11" x14ac:dyDescent="0.25">
      <c r="B8" t="s">
        <v>92</v>
      </c>
      <c r="C8" s="698">
        <v>63</v>
      </c>
      <c r="D8"/>
      <c r="E8" s="9"/>
      <c r="F8" s="9"/>
      <c r="G8" s="9"/>
      <c r="H8" s="9"/>
      <c r="I8" s="9"/>
      <c r="J8" s="9"/>
      <c r="K8" s="9"/>
    </row>
    <row r="9" spans="1:11" x14ac:dyDescent="0.25">
      <c r="B9" t="s">
        <v>699</v>
      </c>
      <c r="C9" s="734">
        <v>53324</v>
      </c>
      <c r="D9"/>
      <c r="E9" s="9"/>
      <c r="F9" s="9"/>
      <c r="G9" s="9"/>
      <c r="H9" s="9"/>
      <c r="I9" s="9"/>
      <c r="J9" s="9"/>
      <c r="K9" s="9"/>
    </row>
    <row r="10" spans="1:11" x14ac:dyDescent="0.25">
      <c r="B10" t="s">
        <v>700</v>
      </c>
      <c r="C10"/>
      <c r="D10"/>
      <c r="E10" s="9"/>
      <c r="F10" s="9"/>
      <c r="G10" s="9"/>
      <c r="H10" s="9"/>
      <c r="I10" s="9"/>
      <c r="J10" s="9"/>
      <c r="K10" s="9"/>
    </row>
    <row r="11" spans="1:11" x14ac:dyDescent="0.25">
      <c r="B11">
        <v>1</v>
      </c>
      <c r="C11" s="698">
        <v>22</v>
      </c>
      <c r="D11"/>
      <c r="E11" s="9"/>
      <c r="F11" s="9"/>
      <c r="G11" s="9"/>
      <c r="H11" s="9"/>
      <c r="I11" s="9"/>
      <c r="J11" s="9"/>
      <c r="K11" s="9"/>
    </row>
    <row r="12" spans="1:11" x14ac:dyDescent="0.25">
      <c r="B12">
        <v>2</v>
      </c>
      <c r="C12" s="698">
        <v>35</v>
      </c>
      <c r="D12"/>
      <c r="E12" s="9"/>
      <c r="F12" s="9"/>
      <c r="G12" s="9"/>
      <c r="H12" s="9"/>
      <c r="I12" s="9"/>
      <c r="J12" s="9"/>
      <c r="K12" s="9"/>
    </row>
    <row r="13" spans="1:11" x14ac:dyDescent="0.25">
      <c r="B13">
        <v>3</v>
      </c>
      <c r="C13" s="698">
        <v>6</v>
      </c>
      <c r="D13"/>
      <c r="E13" s="9"/>
      <c r="F13" s="9"/>
      <c r="G13" s="9"/>
      <c r="H13" s="9"/>
      <c r="I13" s="9"/>
      <c r="J13" s="9"/>
      <c r="K13" s="9"/>
    </row>
    <row r="14" spans="1:11" x14ac:dyDescent="0.25">
      <c r="B14">
        <v>4</v>
      </c>
      <c r="C14"/>
      <c r="D14"/>
      <c r="E14" s="9"/>
      <c r="F14" s="9"/>
      <c r="G14" s="9"/>
      <c r="H14" s="9"/>
      <c r="I14" s="9"/>
      <c r="J14" s="9"/>
      <c r="K14" s="9"/>
    </row>
    <row r="15" spans="1:11" x14ac:dyDescent="0.25">
      <c r="B15" t="s">
        <v>701</v>
      </c>
      <c r="C15" s="715">
        <f>C9/SUM(C11:C14)</f>
        <v>846.41269841269843</v>
      </c>
      <c r="D15"/>
      <c r="E15" s="9"/>
      <c r="F15" s="9"/>
      <c r="G15" s="9"/>
      <c r="H15" s="9"/>
      <c r="I15" s="9"/>
      <c r="J15" s="9"/>
      <c r="K15" s="9"/>
    </row>
    <row r="16" spans="1:11" x14ac:dyDescent="0.25">
      <c r="B16"/>
      <c r="C16" s="715"/>
      <c r="D16"/>
      <c r="E16" s="9"/>
      <c r="F16" s="9"/>
      <c r="G16" s="9"/>
      <c r="H16" s="9"/>
      <c r="I16" s="9"/>
      <c r="J16" s="9"/>
      <c r="K16" s="9"/>
    </row>
    <row r="17" spans="2:11" x14ac:dyDescent="0.25">
      <c r="B17" t="s">
        <v>702</v>
      </c>
      <c r="C17" s="734">
        <v>100000</v>
      </c>
      <c r="D17" s="714">
        <f t="shared" ref="D17:D23" si="0">C17/$C$33</f>
        <v>2.9198614817713048E-2</v>
      </c>
      <c r="E17" s="9"/>
      <c r="F17" s="9"/>
      <c r="G17" s="9"/>
      <c r="H17" s="9"/>
      <c r="I17" s="9"/>
      <c r="J17" s="9"/>
      <c r="K17" s="9"/>
    </row>
    <row r="18" spans="2:11" x14ac:dyDescent="0.25">
      <c r="B18" t="s">
        <v>241</v>
      </c>
      <c r="C18" s="734">
        <v>2547320</v>
      </c>
      <c r="D18" s="714">
        <f t="shared" si="0"/>
        <v>0.74378215497456801</v>
      </c>
      <c r="E18" s="9"/>
      <c r="F18" s="9"/>
      <c r="G18" s="9"/>
      <c r="H18" s="9"/>
      <c r="I18" s="9"/>
      <c r="J18" s="9"/>
      <c r="K18" s="9"/>
    </row>
    <row r="19" spans="2:11" x14ac:dyDescent="0.25">
      <c r="B19" t="s">
        <v>708</v>
      </c>
      <c r="C19" s="734"/>
      <c r="D19" s="714">
        <f t="shared" si="0"/>
        <v>0</v>
      </c>
      <c r="E19" s="9"/>
      <c r="F19" s="9"/>
      <c r="G19" s="9"/>
      <c r="H19" s="9"/>
      <c r="I19" s="9"/>
      <c r="J19" s="9"/>
      <c r="K19" s="9"/>
    </row>
    <row r="20" spans="2:11" x14ac:dyDescent="0.25">
      <c r="B20" t="s">
        <v>709</v>
      </c>
      <c r="C20" s="734">
        <v>412100</v>
      </c>
      <c r="D20" s="714">
        <f t="shared" si="0"/>
        <v>0.12032749166379547</v>
      </c>
      <c r="E20" s="9"/>
      <c r="F20" s="9"/>
      <c r="G20" s="9"/>
      <c r="H20" s="9"/>
      <c r="I20" s="9"/>
      <c r="J20" s="9"/>
      <c r="K20" s="9"/>
    </row>
    <row r="21" spans="2:11" x14ac:dyDescent="0.25">
      <c r="B21" t="s">
        <v>294</v>
      </c>
      <c r="C21" s="734">
        <v>40900</v>
      </c>
      <c r="D21" s="714">
        <f t="shared" si="0"/>
        <v>1.1942233460444637E-2</v>
      </c>
      <c r="E21" s="9"/>
      <c r="F21" s="9"/>
      <c r="G21" s="9"/>
      <c r="H21" s="9"/>
      <c r="I21" s="9"/>
      <c r="J21" s="9"/>
      <c r="K21" s="9"/>
    </row>
    <row r="22" spans="2:11" x14ac:dyDescent="0.25">
      <c r="B22" t="s">
        <v>138</v>
      </c>
      <c r="C22" s="734">
        <v>50000</v>
      </c>
      <c r="D22" s="714">
        <f t="shared" si="0"/>
        <v>1.4599307408856524E-2</v>
      </c>
      <c r="E22" s="9"/>
      <c r="F22" s="9"/>
      <c r="G22" s="9"/>
      <c r="H22" s="9"/>
      <c r="I22" s="9"/>
      <c r="J22" s="9"/>
      <c r="K22" s="9"/>
    </row>
    <row r="23" spans="2:11" x14ac:dyDescent="0.25">
      <c r="B23"/>
      <c r="C23" s="710"/>
      <c r="D23" s="714">
        <f t="shared" si="0"/>
        <v>0</v>
      </c>
      <c r="E23" s="9"/>
      <c r="F23" s="9"/>
      <c r="G23" s="9"/>
      <c r="H23" s="9"/>
      <c r="I23" s="9"/>
      <c r="J23" s="9"/>
      <c r="K23" s="9"/>
    </row>
    <row r="24" spans="2:11" x14ac:dyDescent="0.25">
      <c r="B24" t="s">
        <v>248</v>
      </c>
      <c r="C24" s="710"/>
      <c r="D24" s="714"/>
      <c r="E24" s="9"/>
      <c r="F24" s="9"/>
      <c r="G24" s="9"/>
      <c r="H24" s="9"/>
      <c r="I24" s="9"/>
      <c r="J24" s="9"/>
      <c r="K24" s="9"/>
    </row>
    <row r="25" spans="2:11" x14ac:dyDescent="0.25">
      <c r="B25"/>
      <c r="C25" s="710"/>
      <c r="D25" s="714"/>
      <c r="E25" s="9"/>
      <c r="F25" s="9"/>
      <c r="G25" s="9"/>
      <c r="H25" s="9"/>
      <c r="I25" s="9"/>
      <c r="J25" s="9"/>
      <c r="K25" s="9"/>
    </row>
    <row r="26" spans="2:11" x14ac:dyDescent="0.25">
      <c r="B26" t="s">
        <v>710</v>
      </c>
      <c r="C26" s="734">
        <v>20000</v>
      </c>
      <c r="D26" s="714">
        <f t="shared" ref="D26:D32" si="1">C26/$C$33</f>
        <v>5.8397229635426097E-3</v>
      </c>
      <c r="E26" s="9"/>
      <c r="F26" s="9"/>
      <c r="G26" s="9"/>
      <c r="H26" s="9"/>
      <c r="I26" s="9"/>
      <c r="J26" s="9"/>
      <c r="K26" s="9"/>
    </row>
    <row r="27" spans="2:11" x14ac:dyDescent="0.25">
      <c r="B27" t="s">
        <v>711</v>
      </c>
      <c r="C27" s="734">
        <v>9000</v>
      </c>
      <c r="D27" s="714">
        <f t="shared" si="1"/>
        <v>2.6278753335941744E-3</v>
      </c>
      <c r="E27" s="9"/>
      <c r="F27" s="9"/>
      <c r="G27" s="9"/>
      <c r="H27" s="9"/>
      <c r="I27" s="9"/>
      <c r="J27" s="9"/>
      <c r="K27" s="9"/>
    </row>
    <row r="28" spans="2:11" x14ac:dyDescent="0.25">
      <c r="B28" t="s">
        <v>712</v>
      </c>
      <c r="C28" s="734"/>
      <c r="D28" s="714">
        <f t="shared" si="1"/>
        <v>0</v>
      </c>
      <c r="E28" s="9"/>
      <c r="F28" s="9"/>
      <c r="G28" s="9"/>
      <c r="H28" s="9"/>
      <c r="I28" s="9"/>
      <c r="J28" s="9"/>
      <c r="K28" s="9"/>
    </row>
    <row r="29" spans="2:11" x14ac:dyDescent="0.25">
      <c r="B29" t="s">
        <v>713</v>
      </c>
      <c r="C29" s="734">
        <v>35500</v>
      </c>
      <c r="D29" s="714">
        <f t="shared" si="1"/>
        <v>1.0365508260288132E-2</v>
      </c>
      <c r="E29" s="9"/>
      <c r="F29" s="9"/>
      <c r="G29" s="9"/>
      <c r="H29" s="9"/>
      <c r="I29" s="9"/>
      <c r="J29" s="9"/>
      <c r="K29" s="9"/>
    </row>
    <row r="30" spans="2:11" x14ac:dyDescent="0.25">
      <c r="B30" t="s">
        <v>714</v>
      </c>
      <c r="C30" s="734"/>
      <c r="D30" s="714">
        <f t="shared" si="1"/>
        <v>0</v>
      </c>
      <c r="E30" s="9"/>
      <c r="F30" s="9"/>
      <c r="G30" s="9"/>
      <c r="H30" s="9"/>
      <c r="I30" s="9"/>
      <c r="J30" s="9"/>
      <c r="K30" s="9"/>
    </row>
    <row r="31" spans="2:11" x14ac:dyDescent="0.25">
      <c r="B31" t="s">
        <v>715</v>
      </c>
      <c r="C31" s="734">
        <v>210000</v>
      </c>
      <c r="D31" s="714">
        <f t="shared" si="1"/>
        <v>6.1317091117197402E-2</v>
      </c>
      <c r="E31" s="9"/>
      <c r="F31" s="9"/>
      <c r="G31" s="9"/>
      <c r="H31" s="9"/>
      <c r="I31" s="9"/>
      <c r="J31" s="9"/>
      <c r="K31" s="9"/>
    </row>
    <row r="32" spans="2:11" x14ac:dyDescent="0.25">
      <c r="B32" t="s">
        <v>716</v>
      </c>
      <c r="C32" s="710"/>
      <c r="D32" s="714">
        <f t="shared" si="1"/>
        <v>0</v>
      </c>
      <c r="E32" s="9"/>
      <c r="F32" s="9"/>
      <c r="G32" s="9"/>
      <c r="H32" s="9"/>
      <c r="I32" s="9"/>
      <c r="J32" s="9"/>
      <c r="K32" s="9"/>
    </row>
    <row r="33" spans="2:11" x14ac:dyDescent="0.25">
      <c r="B33" t="s">
        <v>143</v>
      </c>
      <c r="C33" s="716">
        <f>SUM(C17:C32)</f>
        <v>3424820</v>
      </c>
      <c r="D33" s="717">
        <f>SUM(D17:D32)</f>
        <v>1</v>
      </c>
      <c r="E33" s="9"/>
      <c r="F33" s="9"/>
      <c r="G33" s="9"/>
      <c r="H33" s="9"/>
      <c r="I33" s="9"/>
      <c r="J33" s="9"/>
      <c r="K33" s="9"/>
    </row>
    <row r="34" spans="2:11" x14ac:dyDescent="0.25">
      <c r="B34"/>
      <c r="C34"/>
      <c r="D34" s="714"/>
      <c r="E34" s="9"/>
      <c r="F34" s="9"/>
      <c r="G34" s="9"/>
      <c r="H34" s="9"/>
      <c r="I34" s="9"/>
      <c r="J34" s="9"/>
      <c r="K34" s="9"/>
    </row>
    <row r="35" spans="2:11" x14ac:dyDescent="0.25">
      <c r="B35" s="564" t="s">
        <v>717</v>
      </c>
      <c r="C35"/>
      <c r="D35" s="714"/>
      <c r="E35" s="9"/>
      <c r="F35" s="9"/>
      <c r="G35" s="9"/>
      <c r="H35" s="9"/>
      <c r="I35" s="9"/>
      <c r="J35" s="9"/>
      <c r="K35" s="9"/>
    </row>
    <row r="36" spans="2:11" x14ac:dyDescent="0.25">
      <c r="B36" t="s">
        <v>143</v>
      </c>
      <c r="C36" s="711">
        <f>C33</f>
        <v>3424820</v>
      </c>
      <c r="D36" s="714"/>
      <c r="E36" s="9"/>
      <c r="F36" s="9"/>
      <c r="G36" s="9"/>
      <c r="H36" s="9"/>
      <c r="I36" s="9"/>
      <c r="J36" s="9"/>
      <c r="K36" s="9"/>
    </row>
    <row r="37" spans="2:11" x14ac:dyDescent="0.25">
      <c r="B37" t="s">
        <v>718</v>
      </c>
      <c r="C37" s="734">
        <v>2367320</v>
      </c>
      <c r="D37" s="714"/>
      <c r="E37" s="9"/>
      <c r="F37" s="9"/>
      <c r="G37" s="9"/>
      <c r="H37" s="9"/>
      <c r="I37" s="9"/>
      <c r="J37" s="9"/>
      <c r="K37" s="9"/>
    </row>
    <row r="38" spans="2:11" x14ac:dyDescent="0.25">
      <c r="B38" t="s">
        <v>719</v>
      </c>
      <c r="C38" s="710">
        <f>C36-C37</f>
        <v>1057500</v>
      </c>
      <c r="D38" s="714"/>
      <c r="E38" s="9"/>
      <c r="F38" s="9"/>
      <c r="G38" s="9"/>
      <c r="H38" s="9"/>
      <c r="I38" s="9"/>
      <c r="J38" s="9"/>
      <c r="K38" s="9"/>
    </row>
    <row r="39" spans="2:11" x14ac:dyDescent="0.25">
      <c r="B39" t="s">
        <v>720</v>
      </c>
      <c r="C39" s="698">
        <v>0.74</v>
      </c>
      <c r="D39" s="714"/>
      <c r="E39" s="9"/>
      <c r="F39" s="9"/>
      <c r="G39" s="9"/>
      <c r="H39" s="9"/>
      <c r="I39" s="9"/>
      <c r="J39" s="9"/>
      <c r="K39" s="9"/>
    </row>
    <row r="40" spans="2:11" x14ac:dyDescent="0.25">
      <c r="B40" t="s">
        <v>721</v>
      </c>
      <c r="C40" s="711">
        <f>C38/C39</f>
        <v>1429054.054054054</v>
      </c>
      <c r="D40" s="714"/>
      <c r="E40" s="9"/>
      <c r="F40" s="9"/>
      <c r="G40" s="9"/>
      <c r="H40" s="9"/>
      <c r="I40" s="9"/>
      <c r="J40" s="9"/>
      <c r="K40" s="9"/>
    </row>
    <row r="41" spans="2:11" x14ac:dyDescent="0.25">
      <c r="B41" t="s">
        <v>722</v>
      </c>
      <c r="C41" s="711">
        <f>C40/10</f>
        <v>142905.40540540538</v>
      </c>
      <c r="D41" s="714"/>
      <c r="E41" s="9"/>
      <c r="F41" s="9"/>
      <c r="G41" s="9"/>
      <c r="H41" s="9"/>
      <c r="I41" s="9"/>
      <c r="J41" s="9"/>
      <c r="K41" s="9"/>
    </row>
    <row r="42" spans="2:11" x14ac:dyDescent="0.25">
      <c r="B42" t="s">
        <v>723</v>
      </c>
      <c r="C42" s="711">
        <f>C41-C7</f>
        <v>0.40540540538495407</v>
      </c>
      <c r="D42" s="714"/>
      <c r="E42" s="9"/>
      <c r="F42" s="9"/>
      <c r="G42" s="9"/>
      <c r="H42" s="9"/>
      <c r="I42" s="9"/>
      <c r="J42" s="9"/>
      <c r="K42" s="9"/>
    </row>
    <row r="43" spans="2:11" x14ac:dyDescent="0.25">
      <c r="B43"/>
      <c r="C43"/>
      <c r="D43" s="714"/>
      <c r="E43" s="9"/>
      <c r="F43" s="9"/>
      <c r="G43" s="9"/>
      <c r="H43" s="9"/>
      <c r="I43" s="9"/>
      <c r="J43" s="9"/>
      <c r="K43" s="9"/>
    </row>
    <row r="44" spans="2:11" x14ac:dyDescent="0.25">
      <c r="B44" t="s">
        <v>724</v>
      </c>
      <c r="C44" s="734">
        <v>384300</v>
      </c>
      <c r="D44" s="714"/>
      <c r="E44" s="9"/>
      <c r="F44" s="9"/>
      <c r="G44" s="9"/>
      <c r="H44" s="9"/>
      <c r="I44" s="9"/>
      <c r="J44" s="9"/>
      <c r="K44" s="9"/>
    </row>
    <row r="45" spans="2:11" x14ac:dyDescent="0.25">
      <c r="B45"/>
      <c r="C45" s="710"/>
      <c r="D45" s="714"/>
      <c r="E45" s="9"/>
      <c r="F45" s="9"/>
      <c r="G45" s="9"/>
      <c r="H45" s="9"/>
      <c r="I45" s="9"/>
      <c r="J45" s="9"/>
      <c r="K45" s="9"/>
    </row>
    <row r="46" spans="2:11" x14ac:dyDescent="0.25">
      <c r="B46" t="s">
        <v>725</v>
      </c>
      <c r="C46" s="734">
        <v>84990</v>
      </c>
      <c r="D46" s="714">
        <f>C46/C44</f>
        <v>0.22115534738485559</v>
      </c>
      <c r="E46" s="9"/>
      <c r="F46" s="9"/>
      <c r="G46" s="9"/>
      <c r="H46" s="9"/>
      <c r="I46" s="9"/>
      <c r="J46" s="9"/>
      <c r="K46" s="9"/>
    </row>
    <row r="47" spans="2:11" x14ac:dyDescent="0.25">
      <c r="B47" t="s">
        <v>726</v>
      </c>
      <c r="C47" s="734">
        <v>54220</v>
      </c>
      <c r="D47" s="714">
        <f t="shared" ref="D47:D53" si="2">C47/C$44</f>
        <v>0.14108769190736403</v>
      </c>
      <c r="E47" s="9"/>
      <c r="F47" s="9"/>
      <c r="G47" s="9"/>
      <c r="H47" s="9"/>
      <c r="I47" s="9"/>
      <c r="J47" s="9"/>
      <c r="K47" s="9"/>
    </row>
    <row r="48" spans="2:11" x14ac:dyDescent="0.25">
      <c r="B48" t="s">
        <v>727</v>
      </c>
      <c r="C48" s="734">
        <v>46250</v>
      </c>
      <c r="D48" s="714">
        <f t="shared" si="2"/>
        <v>0.12034868592245641</v>
      </c>
      <c r="E48" s="9"/>
      <c r="F48" s="9"/>
      <c r="G48" s="9"/>
      <c r="H48" s="9"/>
      <c r="I48" s="9"/>
      <c r="J48" s="9"/>
      <c r="K48" s="9"/>
    </row>
    <row r="49" spans="2:11" x14ac:dyDescent="0.25">
      <c r="B49" t="s">
        <v>728</v>
      </c>
      <c r="C49" s="734">
        <f>39875-C50</f>
        <v>16775</v>
      </c>
      <c r="D49" s="714">
        <f t="shared" si="2"/>
        <v>4.3650793650793648E-2</v>
      </c>
      <c r="E49" s="9"/>
      <c r="F49" s="9"/>
      <c r="G49" s="9"/>
      <c r="H49" s="9"/>
      <c r="I49" s="9"/>
      <c r="J49" s="9"/>
      <c r="K49" s="9"/>
    </row>
    <row r="50" spans="2:11" x14ac:dyDescent="0.25">
      <c r="B50" t="s">
        <v>729</v>
      </c>
      <c r="C50" s="734">
        <v>23100</v>
      </c>
      <c r="D50" s="714">
        <f t="shared" si="2"/>
        <v>6.0109289617486336E-2</v>
      </c>
    </row>
    <row r="51" spans="2:11" x14ac:dyDescent="0.25">
      <c r="B51" t="s">
        <v>730</v>
      </c>
      <c r="C51" s="711">
        <f>SUM(C46:C50)</f>
        <v>225335</v>
      </c>
      <c r="D51" s="714">
        <f t="shared" si="2"/>
        <v>0.58635180848295598</v>
      </c>
    </row>
    <row r="52" spans="2:11" x14ac:dyDescent="0.25">
      <c r="B52" t="s">
        <v>731</v>
      </c>
      <c r="C52" s="734">
        <v>82085</v>
      </c>
      <c r="D52" s="714">
        <f t="shared" si="2"/>
        <v>0.21359614884205047</v>
      </c>
    </row>
    <row r="53" spans="2:11" x14ac:dyDescent="0.25">
      <c r="B53" t="s">
        <v>732</v>
      </c>
      <c r="C53" s="711">
        <f>C44-C51-C52</f>
        <v>76880</v>
      </c>
      <c r="D53" s="714">
        <f t="shared" si="2"/>
        <v>0.20005204267499349</v>
      </c>
    </row>
    <row r="54" spans="2:11" x14ac:dyDescent="0.25">
      <c r="B54" t="s">
        <v>733</v>
      </c>
      <c r="C54" s="712">
        <f>C36/C8</f>
        <v>54362.222222222219</v>
      </c>
      <c r="D54" s="714">
        <f>SUM(D51:D53)</f>
        <v>1</v>
      </c>
    </row>
    <row r="55" spans="2:11" x14ac:dyDescent="0.25">
      <c r="B55" t="s">
        <v>734</v>
      </c>
      <c r="C55" s="712">
        <f>C40/C8</f>
        <v>22683.397683397681</v>
      </c>
      <c r="D55"/>
    </row>
    <row r="56" spans="2:11" x14ac:dyDescent="0.25">
      <c r="B56" t="s">
        <v>735</v>
      </c>
      <c r="C56" s="711">
        <f>C44-C51</f>
        <v>158965</v>
      </c>
      <c r="D56"/>
    </row>
    <row r="57" spans="2:11" x14ac:dyDescent="0.25">
      <c r="B57" t="s">
        <v>736</v>
      </c>
      <c r="C57">
        <f>C56/C52</f>
        <v>1.9365901199975635</v>
      </c>
      <c r="D57"/>
    </row>
    <row r="58" spans="2:11" x14ac:dyDescent="0.25">
      <c r="B58" t="s">
        <v>85</v>
      </c>
      <c r="C58" s="698">
        <v>3.77</v>
      </c>
      <c r="D58"/>
    </row>
    <row r="59" spans="2:11" x14ac:dyDescent="0.25">
      <c r="B59" t="s">
        <v>737</v>
      </c>
      <c r="C59" s="712">
        <f>C17/C58</f>
        <v>26525.198938992042</v>
      </c>
      <c r="D59"/>
    </row>
    <row r="60" spans="2:11" x14ac:dyDescent="0.25">
      <c r="C60" s="718">
        <f>SUM(C6:C59)</f>
        <v>20149738.542998008</v>
      </c>
      <c r="D60" s="713"/>
    </row>
  </sheetData>
  <pageMargins left="0.35" right="0.25" top="0.32" bottom="0.5" header="0.32" footer="0.3"/>
  <pageSetup orientation="portrait" r:id="rId1"/>
  <headerFooter alignWithMargins="0">
    <oddFooter>&amp;L&amp;7&amp;D NHD 775.687.2033&amp;C&amp;7&amp;F  &amp;A&amp;R&amp;7Page &amp;P of &amp;N</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K73"/>
  <sheetViews>
    <sheetView workbookViewId="0"/>
  </sheetViews>
  <sheetFormatPr defaultColWidth="9.109375" defaultRowHeight="13.2" x14ac:dyDescent="0.25"/>
  <cols>
    <col min="1" max="7" width="9.109375" style="2"/>
    <col min="8" max="8" width="12.44140625" style="2" customWidth="1"/>
    <col min="9" max="9" width="12.88671875" style="2" customWidth="1"/>
    <col min="10" max="16384" width="9.109375" style="2"/>
  </cols>
  <sheetData>
    <row r="1" spans="1:11" ht="15.6" x14ac:dyDescent="0.3">
      <c r="A1" s="111"/>
      <c r="B1" s="111"/>
      <c r="C1" s="111"/>
    </row>
    <row r="2" spans="1:11" ht="15.6" x14ac:dyDescent="0.3">
      <c r="A2" s="110"/>
      <c r="B2" s="109"/>
      <c r="C2" s="109"/>
    </row>
    <row r="3" spans="1:11" x14ac:dyDescent="0.25">
      <c r="A3" s="1" t="s">
        <v>0</v>
      </c>
    </row>
    <row r="4" spans="1:11" x14ac:dyDescent="0.25">
      <c r="A4" s="108" t="str">
        <f ca="1">CELL("filename")</f>
        <v>C:\Users\nnelson\AppData\Local\Microsoft\Windows\Temporary Internet Files\Content.Outlook\MGNSYUOJ\[2014QAPApplicationNHD20140327Blank.xlsx]TOC</v>
      </c>
    </row>
    <row r="5" spans="1:11" x14ac:dyDescent="0.25">
      <c r="A5" s="9"/>
      <c r="B5" s="9"/>
      <c r="C5" s="9"/>
      <c r="D5" s="9"/>
      <c r="E5" s="9"/>
      <c r="F5" s="9"/>
      <c r="G5" s="9"/>
      <c r="H5" s="9"/>
      <c r="I5" s="9"/>
      <c r="J5" s="9"/>
      <c r="K5" s="9"/>
    </row>
    <row r="6" spans="1:11" x14ac:dyDescent="0.25">
      <c r="A6" s="9"/>
      <c r="B6" s="9"/>
      <c r="C6" s="9"/>
      <c r="D6" s="9"/>
      <c r="E6" s="9"/>
      <c r="F6" s="9"/>
      <c r="G6" s="9"/>
      <c r="H6" s="9"/>
      <c r="I6" s="9"/>
      <c r="J6" s="9"/>
      <c r="K6" s="9"/>
    </row>
    <row r="7" spans="1:11" x14ac:dyDescent="0.25">
      <c r="A7" s="9"/>
      <c r="B7" s="9"/>
      <c r="C7" s="9"/>
      <c r="D7" s="9"/>
      <c r="E7" s="9"/>
      <c r="F7" s="9"/>
      <c r="G7" s="9"/>
      <c r="H7" s="9"/>
      <c r="I7" s="686">
        <f>+'Self-Scoring'!D6</f>
        <v>0</v>
      </c>
      <c r="J7" s="9"/>
      <c r="K7" s="9"/>
    </row>
    <row r="8" spans="1:11" x14ac:dyDescent="0.25">
      <c r="A8" s="9"/>
      <c r="B8" s="9"/>
      <c r="C8" s="9"/>
      <c r="D8" s="9"/>
      <c r="E8" s="9"/>
      <c r="F8" s="9"/>
      <c r="G8" s="9"/>
      <c r="H8" s="9"/>
      <c r="I8" s="686">
        <f>+'Self-Scoring'!D7</f>
        <v>0</v>
      </c>
      <c r="J8" s="9"/>
      <c r="K8" s="9"/>
    </row>
    <row r="9" spans="1:11" x14ac:dyDescent="0.25">
      <c r="A9" s="9"/>
      <c r="B9" s="9"/>
      <c r="C9" s="9"/>
      <c r="D9" s="9"/>
      <c r="E9" s="9"/>
      <c r="F9" s="9"/>
      <c r="G9" s="9"/>
      <c r="H9" s="9"/>
      <c r="I9" s="686">
        <f>+'Self-Scoring'!D8</f>
        <v>0</v>
      </c>
      <c r="J9" s="9"/>
      <c r="K9" s="9"/>
    </row>
    <row r="10" spans="1:11" x14ac:dyDescent="0.25">
      <c r="A10" s="9"/>
      <c r="B10" s="9"/>
      <c r="C10" s="9"/>
      <c r="D10" s="9"/>
      <c r="E10" s="9"/>
      <c r="F10" s="9"/>
      <c r="G10" s="9"/>
      <c r="H10" s="9"/>
      <c r="I10" s="686">
        <f>+'Self-Scoring'!D10</f>
        <v>0</v>
      </c>
      <c r="J10" s="9"/>
      <c r="K10" s="9"/>
    </row>
    <row r="11" spans="1:11" x14ac:dyDescent="0.25">
      <c r="A11" s="9"/>
      <c r="B11" s="9"/>
      <c r="C11" s="9"/>
      <c r="D11" s="9"/>
      <c r="E11" s="9"/>
      <c r="F11" s="9"/>
      <c r="G11" s="9" t="s">
        <v>29</v>
      </c>
      <c r="H11" s="9"/>
      <c r="I11" s="686">
        <f>+TotUnits</f>
        <v>0</v>
      </c>
      <c r="J11" s="9"/>
      <c r="K11" s="9"/>
    </row>
    <row r="12" spans="1:11" x14ac:dyDescent="0.25">
      <c r="A12" s="9"/>
      <c r="B12" s="9"/>
      <c r="C12" s="9"/>
      <c r="D12" s="9"/>
      <c r="E12" s="9"/>
      <c r="F12" s="9"/>
      <c r="G12" s="9" t="s">
        <v>85</v>
      </c>
      <c r="H12" s="9"/>
      <c r="I12" s="686">
        <f>+'Self-Scoring'!F12</f>
        <v>0</v>
      </c>
      <c r="J12" s="9"/>
      <c r="K12" s="9"/>
    </row>
    <row r="13" spans="1:11" x14ac:dyDescent="0.25">
      <c r="A13" s="9"/>
      <c r="B13" s="9"/>
      <c r="C13" s="9"/>
      <c r="D13" s="9"/>
      <c r="E13" s="9"/>
      <c r="F13" s="9"/>
      <c r="G13" s="9" t="s">
        <v>32</v>
      </c>
      <c r="H13" s="9"/>
      <c r="I13" s="2" t="e">
        <f>+I11/I12</f>
        <v>#DIV/0!</v>
      </c>
      <c r="J13" s="9"/>
      <c r="K13" s="9"/>
    </row>
    <row r="14" spans="1:11" x14ac:dyDescent="0.25">
      <c r="A14" s="9"/>
      <c r="B14" s="9"/>
      <c r="C14" s="9"/>
      <c r="D14" s="9"/>
      <c r="E14" s="9"/>
      <c r="F14" s="9"/>
      <c r="G14" s="9" t="s">
        <v>670</v>
      </c>
      <c r="H14" s="9"/>
      <c r="I14" s="2" t="e">
        <f>tot</f>
        <v>#NAME?</v>
      </c>
      <c r="J14" s="9"/>
      <c r="K14" s="9"/>
    </row>
    <row r="15" spans="1:11" x14ac:dyDescent="0.25">
      <c r="A15" s="9"/>
      <c r="B15" s="9"/>
      <c r="C15" s="9"/>
      <c r="D15" s="9"/>
      <c r="E15" s="9"/>
      <c r="F15" s="9"/>
      <c r="G15" s="9" t="s">
        <v>738</v>
      </c>
      <c r="H15" s="9"/>
      <c r="I15" s="9">
        <f>+'Self-Scoring'!H13</f>
        <v>0</v>
      </c>
      <c r="J15" s="9"/>
      <c r="K15" s="9"/>
    </row>
    <row r="16" spans="1:11" x14ac:dyDescent="0.25">
      <c r="A16" s="9"/>
      <c r="B16" s="9"/>
      <c r="C16" s="9"/>
      <c r="D16" s="9"/>
      <c r="E16" s="9"/>
      <c r="F16" s="9"/>
      <c r="G16" s="9"/>
      <c r="H16" s="9"/>
      <c r="I16" s="9"/>
      <c r="J16" s="9"/>
      <c r="K16" s="9"/>
    </row>
    <row r="17" spans="1:11" x14ac:dyDescent="0.25">
      <c r="A17" s="9"/>
      <c r="B17" s="9"/>
      <c r="C17" s="9"/>
      <c r="D17" s="9"/>
      <c r="E17" s="9"/>
      <c r="F17" s="9"/>
      <c r="G17" s="9"/>
      <c r="H17" s="9"/>
      <c r="I17" s="9"/>
      <c r="J17" s="9"/>
      <c r="K17" s="9"/>
    </row>
    <row r="18" spans="1:11" x14ac:dyDescent="0.25">
      <c r="A18" s="9"/>
      <c r="B18" s="9"/>
      <c r="C18" s="9"/>
      <c r="D18" s="9"/>
      <c r="E18" s="9"/>
      <c r="F18" s="9"/>
      <c r="G18" s="9"/>
      <c r="H18" s="9"/>
      <c r="I18" s="9"/>
      <c r="J18" s="9"/>
      <c r="K18" s="9"/>
    </row>
    <row r="19" spans="1:11" ht="31.2" x14ac:dyDescent="0.3">
      <c r="A19" s="9"/>
      <c r="B19" s="45"/>
      <c r="C19" s="45"/>
      <c r="D19" s="46"/>
      <c r="E19" s="46"/>
      <c r="F19" s="46"/>
      <c r="G19" s="46"/>
      <c r="H19" s="47" t="s">
        <v>40</v>
      </c>
      <c r="I19" s="47" t="s">
        <v>41</v>
      </c>
      <c r="J19" s="9"/>
      <c r="K19" s="9"/>
    </row>
    <row r="20" spans="1:11" ht="15.6" x14ac:dyDescent="0.25">
      <c r="A20" s="9"/>
      <c r="B20" s="48" t="s">
        <v>42</v>
      </c>
      <c r="C20" s="49"/>
      <c r="D20" s="50"/>
      <c r="E20" s="50"/>
      <c r="F20" s="50"/>
      <c r="G20" s="50"/>
      <c r="H20" s="51">
        <v>10</v>
      </c>
      <c r="I20" s="721">
        <f>'Self-Scoring'!H26</f>
        <v>0</v>
      </c>
      <c r="J20" s="9"/>
      <c r="K20" s="9"/>
    </row>
    <row r="21" spans="1:11" ht="15.6" x14ac:dyDescent="0.25">
      <c r="A21" s="9"/>
      <c r="B21" s="831" t="s">
        <v>43</v>
      </c>
      <c r="C21" s="831"/>
      <c r="D21" s="832"/>
      <c r="E21" s="832"/>
      <c r="F21" s="832"/>
      <c r="G21" s="832"/>
      <c r="H21" s="54">
        <v>10</v>
      </c>
      <c r="I21" s="722">
        <f>'Self-Scoring'!H27</f>
        <v>0</v>
      </c>
      <c r="J21" s="9"/>
      <c r="K21" s="9"/>
    </row>
    <row r="22" spans="1:11" ht="15.6" x14ac:dyDescent="0.25">
      <c r="A22" s="9"/>
      <c r="B22" s="55" t="s">
        <v>44</v>
      </c>
      <c r="C22" s="56"/>
      <c r="D22" s="57"/>
      <c r="E22" s="57"/>
      <c r="F22" s="57"/>
      <c r="G22" s="22"/>
      <c r="H22" s="54">
        <v>10</v>
      </c>
      <c r="I22" s="720">
        <f>'Self-Scoring'!H28</f>
        <v>0</v>
      </c>
      <c r="J22" s="9"/>
      <c r="K22" s="9"/>
    </row>
    <row r="23" spans="1:11" ht="15.6" x14ac:dyDescent="0.25">
      <c r="A23" s="9"/>
      <c r="B23" s="55" t="s">
        <v>45</v>
      </c>
      <c r="C23" s="23"/>
      <c r="D23" s="59"/>
      <c r="E23" s="59"/>
      <c r="F23" s="59"/>
      <c r="G23" s="59"/>
      <c r="H23" s="60">
        <v>10</v>
      </c>
      <c r="I23" s="720">
        <f>'Self-Scoring'!H29</f>
        <v>0</v>
      </c>
      <c r="J23" s="9"/>
      <c r="K23" s="9"/>
    </row>
    <row r="24" spans="1:11" ht="15.6" x14ac:dyDescent="0.25">
      <c r="A24" s="9"/>
      <c r="B24" s="55" t="s">
        <v>46</v>
      </c>
      <c r="C24" s="61"/>
      <c r="D24" s="59"/>
      <c r="E24" s="59"/>
      <c r="F24" s="59"/>
      <c r="G24" s="59"/>
      <c r="H24" s="60">
        <v>10</v>
      </c>
      <c r="I24" s="720">
        <f>'Self-Scoring'!H30</f>
        <v>0</v>
      </c>
      <c r="J24" s="9"/>
      <c r="K24" s="9"/>
    </row>
    <row r="25" spans="1:11" ht="15.6" x14ac:dyDescent="0.3">
      <c r="A25" s="9"/>
      <c r="B25" s="62"/>
      <c r="C25" s="63"/>
      <c r="D25" s="64"/>
      <c r="E25" s="64"/>
      <c r="F25" s="64"/>
      <c r="G25" s="65" t="s">
        <v>47</v>
      </c>
      <c r="H25" s="66">
        <v>10</v>
      </c>
      <c r="I25" s="67">
        <f>SUM(I20:I24)</f>
        <v>0</v>
      </c>
      <c r="J25" s="9"/>
      <c r="K25" s="9"/>
    </row>
    <row r="26" spans="1:11" ht="15.6" x14ac:dyDescent="0.25">
      <c r="A26" s="9"/>
      <c r="B26" s="68"/>
      <c r="C26" s="69"/>
      <c r="D26" s="70"/>
      <c r="E26" s="70"/>
      <c r="F26" s="70"/>
      <c r="G26" s="13"/>
      <c r="H26" s="21"/>
      <c r="I26" s="71">
        <f>IF(I25&gt;10,"ERROR: "&amp;(I25-10)&amp;" pts",0)</f>
        <v>0</v>
      </c>
      <c r="J26" s="9"/>
      <c r="K26" s="9"/>
    </row>
    <row r="27" spans="1:11" ht="15.6" x14ac:dyDescent="0.25">
      <c r="A27" s="9"/>
      <c r="B27" s="72" t="s">
        <v>48</v>
      </c>
      <c r="C27" s="73"/>
      <c r="D27" s="50"/>
      <c r="E27" s="50"/>
      <c r="F27" s="50"/>
      <c r="G27" s="50"/>
      <c r="H27" s="74">
        <v>7</v>
      </c>
      <c r="I27" s="723">
        <f>'Self-Scoring'!H33</f>
        <v>0</v>
      </c>
      <c r="J27" s="9"/>
      <c r="K27" s="9"/>
    </row>
    <row r="28" spans="1:11" x14ac:dyDescent="0.25">
      <c r="A28" s="9"/>
      <c r="B28" s="13"/>
      <c r="C28" s="13"/>
      <c r="D28" s="13"/>
      <c r="E28" s="13"/>
      <c r="F28" s="13"/>
      <c r="G28" s="13"/>
      <c r="H28" s="13"/>
      <c r="I28" s="13"/>
      <c r="J28" s="9"/>
      <c r="K28" s="9"/>
    </row>
    <row r="29" spans="1:11" x14ac:dyDescent="0.25">
      <c r="A29" s="9"/>
      <c r="B29" s="13"/>
      <c r="C29" s="13"/>
      <c r="D29" s="13"/>
      <c r="E29" s="13"/>
      <c r="F29" s="13"/>
      <c r="G29" s="13"/>
      <c r="H29" s="14" t="s">
        <v>20</v>
      </c>
      <c r="I29" s="16"/>
      <c r="J29" s="9"/>
      <c r="K29" s="9"/>
    </row>
    <row r="30" spans="1:11" ht="15.6" x14ac:dyDescent="0.3">
      <c r="A30" s="9"/>
      <c r="B30" s="21" t="s">
        <v>49</v>
      </c>
      <c r="C30" s="13"/>
      <c r="D30" s="13"/>
      <c r="E30" s="13"/>
      <c r="F30" s="13"/>
      <c r="G30" s="13"/>
      <c r="H30" s="13"/>
      <c r="I30" s="13"/>
      <c r="J30" s="9"/>
      <c r="K30" s="9"/>
    </row>
    <row r="31" spans="1:11" ht="15.6" x14ac:dyDescent="0.3">
      <c r="A31" s="9"/>
      <c r="B31" s="44" t="s">
        <v>50</v>
      </c>
      <c r="C31" s="13"/>
      <c r="D31" s="13"/>
      <c r="E31" s="13"/>
      <c r="F31" s="13"/>
      <c r="G31" s="13"/>
      <c r="H31" s="13"/>
      <c r="I31" s="13"/>
      <c r="J31" s="9"/>
      <c r="K31" s="9"/>
    </row>
    <row r="32" spans="1:11" ht="31.2" x14ac:dyDescent="0.25">
      <c r="A32" s="9"/>
      <c r="B32" s="77"/>
      <c r="C32" s="77"/>
      <c r="D32" s="63"/>
      <c r="E32" s="63"/>
      <c r="F32" s="63"/>
      <c r="G32" s="63"/>
      <c r="H32" s="78" t="s">
        <v>40</v>
      </c>
      <c r="I32" s="47" t="s">
        <v>41</v>
      </c>
      <c r="J32" s="9"/>
      <c r="K32" s="9"/>
    </row>
    <row r="33" spans="1:11" ht="15.6" x14ac:dyDescent="0.25">
      <c r="A33" s="9"/>
      <c r="B33" s="833" t="s">
        <v>51</v>
      </c>
      <c r="C33" s="833"/>
      <c r="D33" s="833"/>
      <c r="E33" s="673"/>
      <c r="F33" s="673"/>
      <c r="G33" s="80"/>
      <c r="H33" s="81">
        <v>3</v>
      </c>
      <c r="I33" s="719">
        <f>'Self-Scoring'!H39</f>
        <v>0</v>
      </c>
      <c r="J33" s="9"/>
      <c r="K33" s="9"/>
    </row>
    <row r="34" spans="1:11" ht="15.6" x14ac:dyDescent="0.25">
      <c r="A34" s="9"/>
      <c r="B34" s="823" t="s">
        <v>52</v>
      </c>
      <c r="C34" s="823"/>
      <c r="D34" s="823"/>
      <c r="E34" s="672"/>
      <c r="F34" s="672"/>
      <c r="G34" s="61"/>
      <c r="H34" s="84">
        <v>13</v>
      </c>
      <c r="I34" s="720">
        <f>'Self-Scoring'!H40</f>
        <v>0</v>
      </c>
      <c r="J34" s="9"/>
      <c r="K34" s="9"/>
    </row>
    <row r="35" spans="1:11" ht="15.6" x14ac:dyDescent="0.25">
      <c r="A35" s="9"/>
      <c r="B35" s="823" t="s">
        <v>53</v>
      </c>
      <c r="C35" s="823"/>
      <c r="D35" s="823"/>
      <c r="E35" s="672"/>
      <c r="F35" s="672"/>
      <c r="G35" s="61"/>
      <c r="H35" s="84">
        <v>25</v>
      </c>
      <c r="I35" s="720">
        <f>'Self-Scoring'!H41</f>
        <v>0</v>
      </c>
      <c r="J35" s="9"/>
      <c r="K35" s="9"/>
    </row>
    <row r="36" spans="1:11" ht="15.6" x14ac:dyDescent="0.25">
      <c r="A36" s="9"/>
      <c r="B36" s="823" t="s">
        <v>54</v>
      </c>
      <c r="C36" s="823"/>
      <c r="D36" s="823"/>
      <c r="E36" s="672"/>
      <c r="F36" s="672"/>
      <c r="G36" s="61"/>
      <c r="H36" s="84">
        <v>10</v>
      </c>
      <c r="I36" s="720">
        <f>'Self-Scoring'!H42</f>
        <v>0</v>
      </c>
      <c r="J36" s="9"/>
      <c r="K36" s="9"/>
    </row>
    <row r="37" spans="1:11" ht="15.6" x14ac:dyDescent="0.25">
      <c r="A37" s="9"/>
      <c r="B37" s="823" t="s">
        <v>55</v>
      </c>
      <c r="C37" s="823"/>
      <c r="D37" s="823"/>
      <c r="E37" s="672"/>
      <c r="F37" s="672"/>
      <c r="G37" s="61"/>
      <c r="H37" s="84">
        <v>5</v>
      </c>
      <c r="I37" s="720">
        <f>'Self-Scoring'!H43</f>
        <v>0</v>
      </c>
      <c r="J37" s="9"/>
      <c r="K37" s="9"/>
    </row>
    <row r="38" spans="1:11" ht="15.6" x14ac:dyDescent="0.25">
      <c r="A38" s="9"/>
      <c r="B38" s="823" t="s">
        <v>56</v>
      </c>
      <c r="C38" s="823"/>
      <c r="D38" s="823"/>
      <c r="E38" s="672"/>
      <c r="F38" s="672"/>
      <c r="G38" s="61"/>
      <c r="H38" s="84">
        <v>4</v>
      </c>
      <c r="I38" s="720">
        <f>'Self-Scoring'!H44</f>
        <v>0</v>
      </c>
      <c r="J38" s="9"/>
      <c r="K38" s="9"/>
    </row>
    <row r="39" spans="1:11" ht="15.6" x14ac:dyDescent="0.25">
      <c r="A39" s="9"/>
      <c r="B39" s="823" t="s">
        <v>57</v>
      </c>
      <c r="C39" s="823"/>
      <c r="D39" s="823"/>
      <c r="E39" s="672"/>
      <c r="F39" s="672"/>
      <c r="G39" s="61"/>
      <c r="H39" s="84">
        <v>5</v>
      </c>
      <c r="I39" s="720">
        <f>'Self-Scoring'!H45</f>
        <v>0</v>
      </c>
      <c r="J39" s="9"/>
      <c r="K39" s="9"/>
    </row>
    <row r="40" spans="1:11" ht="15.6" x14ac:dyDescent="0.25">
      <c r="A40" s="9"/>
      <c r="B40" s="823" t="s">
        <v>58</v>
      </c>
      <c r="C40" s="823"/>
      <c r="D40" s="823"/>
      <c r="E40" s="672"/>
      <c r="F40" s="672"/>
      <c r="G40" s="61"/>
      <c r="H40" s="84">
        <v>3</v>
      </c>
      <c r="I40" s="720">
        <f>'Self-Scoring'!H46</f>
        <v>0</v>
      </c>
      <c r="J40" s="9"/>
      <c r="K40" s="9"/>
    </row>
    <row r="41" spans="1:11" ht="15.6" x14ac:dyDescent="0.25">
      <c r="A41" s="9"/>
      <c r="B41" s="823" t="s">
        <v>59</v>
      </c>
      <c r="C41" s="823"/>
      <c r="D41" s="823"/>
      <c r="E41" s="672"/>
      <c r="F41" s="672"/>
      <c r="G41" s="61"/>
      <c r="H41" s="84">
        <v>20</v>
      </c>
      <c r="I41" s="720">
        <f>'Self-Scoring'!H47</f>
        <v>0</v>
      </c>
      <c r="J41" s="9"/>
      <c r="K41" s="9"/>
    </row>
    <row r="42" spans="1:11" ht="15.6" x14ac:dyDescent="0.25">
      <c r="A42" s="9"/>
      <c r="B42" s="826" t="s">
        <v>60</v>
      </c>
      <c r="C42" s="826"/>
      <c r="D42" s="826"/>
      <c r="E42" s="674"/>
      <c r="F42" s="674"/>
      <c r="G42" s="13"/>
      <c r="H42" s="86">
        <v>24</v>
      </c>
      <c r="I42" s="720">
        <f>'Self-Scoring'!H48</f>
        <v>0</v>
      </c>
      <c r="J42" s="9"/>
      <c r="K42" s="9"/>
    </row>
    <row r="43" spans="1:11" ht="15.6" x14ac:dyDescent="0.3">
      <c r="A43" s="9"/>
      <c r="B43" s="63"/>
      <c r="C43" s="87"/>
      <c r="D43" s="87"/>
      <c r="E43" s="87"/>
      <c r="F43" s="87"/>
      <c r="G43" s="65" t="s">
        <v>47</v>
      </c>
      <c r="H43" s="88">
        <v>107</v>
      </c>
      <c r="I43" s="67">
        <f>SUM(I33:I42)</f>
        <v>0</v>
      </c>
      <c r="J43" s="9"/>
      <c r="K43" s="9"/>
    </row>
    <row r="44" spans="1:11" ht="15.6" x14ac:dyDescent="0.25">
      <c r="A44" s="9"/>
      <c r="B44" s="13"/>
      <c r="C44" s="13"/>
      <c r="D44" s="13"/>
      <c r="E44" s="13"/>
      <c r="F44" s="13"/>
      <c r="G44" s="89" t="s">
        <v>61</v>
      </c>
      <c r="H44" s="90">
        <f>SUM(H33:H42)</f>
        <v>112</v>
      </c>
      <c r="I44" s="91">
        <f>IF(I43&gt;107,"ERROR: "&amp;(I43-107)&amp;" pts",0)</f>
        <v>0</v>
      </c>
      <c r="J44" s="9"/>
      <c r="K44" s="9"/>
    </row>
    <row r="45" spans="1:11" x14ac:dyDescent="0.25">
      <c r="A45" s="9"/>
      <c r="B45" s="13"/>
      <c r="C45" s="13"/>
      <c r="D45" s="13"/>
      <c r="E45" s="13"/>
      <c r="F45" s="13"/>
      <c r="G45" s="13"/>
      <c r="H45" s="13"/>
      <c r="I45" s="13"/>
      <c r="J45" s="9"/>
      <c r="K45" s="9"/>
    </row>
    <row r="46" spans="1:11" ht="15.6" x14ac:dyDescent="0.3">
      <c r="A46" s="9"/>
      <c r="B46" s="21" t="s">
        <v>62</v>
      </c>
      <c r="C46" s="13"/>
      <c r="D46" s="13"/>
      <c r="E46" s="13"/>
      <c r="F46" s="13"/>
      <c r="G46" s="13"/>
      <c r="H46" s="13"/>
      <c r="I46" s="13"/>
      <c r="J46" s="9"/>
      <c r="K46" s="9"/>
    </row>
    <row r="47" spans="1:11" ht="15.6" x14ac:dyDescent="0.3">
      <c r="A47" s="9"/>
      <c r="B47" s="44" t="s">
        <v>63</v>
      </c>
      <c r="C47" s="13"/>
      <c r="D47" s="13"/>
      <c r="E47" s="13"/>
      <c r="F47" s="13"/>
      <c r="G47" s="13"/>
      <c r="H47" s="13"/>
      <c r="I47" s="13"/>
      <c r="J47" s="9"/>
      <c r="K47" s="9"/>
    </row>
    <row r="48" spans="1:11" ht="31.2" x14ac:dyDescent="0.25">
      <c r="A48" s="9"/>
      <c r="B48" s="77"/>
      <c r="C48" s="77"/>
      <c r="D48" s="63"/>
      <c r="E48" s="63"/>
      <c r="F48" s="63"/>
      <c r="G48" s="63"/>
      <c r="H48" s="78" t="s">
        <v>40</v>
      </c>
      <c r="I48" s="47" t="s">
        <v>41</v>
      </c>
      <c r="J48" s="9"/>
      <c r="K48" s="9"/>
    </row>
    <row r="49" spans="1:11" ht="15.6" x14ac:dyDescent="0.25">
      <c r="A49" s="9"/>
      <c r="B49" s="827" t="s">
        <v>64</v>
      </c>
      <c r="C49" s="827"/>
      <c r="D49" s="827"/>
      <c r="E49" s="675"/>
      <c r="F49" s="675"/>
      <c r="G49" s="93"/>
      <c r="H49" s="94">
        <v>12</v>
      </c>
      <c r="I49" s="719">
        <f>'Self-Scoring'!H55</f>
        <v>0</v>
      </c>
      <c r="J49" s="9"/>
      <c r="K49" s="9"/>
    </row>
    <row r="50" spans="1:11" ht="15.6" x14ac:dyDescent="0.25">
      <c r="A50" s="9"/>
      <c r="B50" s="823" t="s">
        <v>65</v>
      </c>
      <c r="C50" s="823"/>
      <c r="D50" s="823"/>
      <c r="E50" s="672"/>
      <c r="F50" s="672"/>
      <c r="G50" s="61"/>
      <c r="H50" s="84">
        <v>6</v>
      </c>
      <c r="I50" s="720">
        <f>'Self-Scoring'!H56</f>
        <v>0</v>
      </c>
      <c r="J50" s="9"/>
      <c r="K50" s="9"/>
    </row>
    <row r="51" spans="1:11" ht="15.6" x14ac:dyDescent="0.25">
      <c r="A51" s="9"/>
      <c r="B51" s="823" t="s">
        <v>66</v>
      </c>
      <c r="C51" s="823"/>
      <c r="D51" s="823"/>
      <c r="E51" s="672"/>
      <c r="F51" s="672"/>
      <c r="G51" s="61"/>
      <c r="H51" s="84">
        <v>2</v>
      </c>
      <c r="I51" s="720">
        <f>'Self-Scoring'!H57</f>
        <v>0</v>
      </c>
      <c r="J51" s="9"/>
      <c r="K51" s="9"/>
    </row>
    <row r="52" spans="1:11" ht="15.6" x14ac:dyDescent="0.25">
      <c r="A52" s="9"/>
      <c r="B52" s="823" t="s">
        <v>67</v>
      </c>
      <c r="C52" s="823"/>
      <c r="D52" s="823"/>
      <c r="E52" s="672"/>
      <c r="F52" s="672"/>
      <c r="G52" s="61"/>
      <c r="H52" s="84">
        <v>8</v>
      </c>
      <c r="I52" s="720">
        <f>'Self-Scoring'!H58</f>
        <v>0</v>
      </c>
      <c r="J52" s="9"/>
      <c r="K52" s="9"/>
    </row>
    <row r="53" spans="1:11" ht="15.6" x14ac:dyDescent="0.25">
      <c r="A53" s="9"/>
      <c r="B53" s="823" t="s">
        <v>68</v>
      </c>
      <c r="C53" s="823"/>
      <c r="D53" s="823"/>
      <c r="E53" s="672"/>
      <c r="F53" s="672"/>
      <c r="G53" s="61"/>
      <c r="H53" s="84">
        <v>5</v>
      </c>
      <c r="I53" s="720">
        <f>'Self-Scoring'!H59</f>
        <v>0</v>
      </c>
      <c r="J53" s="9"/>
      <c r="K53" s="9"/>
    </row>
    <row r="54" spans="1:11" ht="15.6" x14ac:dyDescent="0.25">
      <c r="A54" s="9"/>
      <c r="B54" s="823" t="s">
        <v>69</v>
      </c>
      <c r="C54" s="823"/>
      <c r="D54" s="823"/>
      <c r="E54" s="672"/>
      <c r="F54" s="672"/>
      <c r="G54" s="61"/>
      <c r="H54" s="84">
        <v>5</v>
      </c>
      <c r="I54" s="720">
        <f>'Self-Scoring'!H60</f>
        <v>0</v>
      </c>
      <c r="J54" s="9"/>
      <c r="K54" s="9"/>
    </row>
    <row r="55" spans="1:11" ht="15.6" x14ac:dyDescent="0.25">
      <c r="A55" s="9"/>
      <c r="B55" s="824" t="s">
        <v>70</v>
      </c>
      <c r="C55" s="824"/>
      <c r="D55" s="824"/>
      <c r="E55" s="677"/>
      <c r="F55" s="677"/>
      <c r="G55" s="96"/>
      <c r="H55" s="84">
        <v>7</v>
      </c>
      <c r="I55" s="720">
        <f>'Self-Scoring'!H61</f>
        <v>0</v>
      </c>
      <c r="J55" s="9"/>
      <c r="K55" s="9"/>
    </row>
    <row r="56" spans="1:11" ht="15.6" x14ac:dyDescent="0.3">
      <c r="A56" s="9"/>
      <c r="B56" s="63"/>
      <c r="C56" s="63"/>
      <c r="D56" s="77"/>
      <c r="E56" s="77"/>
      <c r="F56" s="77"/>
      <c r="G56" s="65" t="s">
        <v>47</v>
      </c>
      <c r="H56" s="67">
        <v>39</v>
      </c>
      <c r="I56" s="67">
        <f>SUM(I49:I55)</f>
        <v>0</v>
      </c>
      <c r="J56" s="9"/>
      <c r="K56" s="9"/>
    </row>
    <row r="57" spans="1:11" ht="15.6" x14ac:dyDescent="0.25">
      <c r="A57" s="9"/>
      <c r="B57" s="13"/>
      <c r="C57" s="13"/>
      <c r="D57" s="98"/>
      <c r="E57" s="98"/>
      <c r="F57" s="98"/>
      <c r="G57" s="13"/>
      <c r="H57" s="99"/>
      <c r="I57" s="71">
        <f>IF(I56&gt;39,"ERROR: "&amp;(I56-39)&amp;" pts",0)</f>
        <v>0</v>
      </c>
      <c r="J57" s="9"/>
      <c r="K57" s="9"/>
    </row>
    <row r="58" spans="1:11" ht="15.6" x14ac:dyDescent="0.3">
      <c r="A58" s="9"/>
      <c r="B58" s="44" t="s">
        <v>71</v>
      </c>
      <c r="C58" s="13"/>
      <c r="D58" s="44"/>
      <c r="E58" s="44"/>
      <c r="F58" s="44"/>
      <c r="G58" s="13"/>
      <c r="H58" s="13"/>
      <c r="I58" s="13"/>
      <c r="J58" s="9"/>
      <c r="K58" s="9"/>
    </row>
    <row r="59" spans="1:11" ht="16.2" thickBot="1" x14ac:dyDescent="0.35">
      <c r="A59" s="9"/>
      <c r="B59" s="100"/>
      <c r="C59" s="100"/>
      <c r="D59" s="87"/>
      <c r="E59" s="87"/>
      <c r="F59" s="87"/>
      <c r="G59" s="87" t="s">
        <v>72</v>
      </c>
      <c r="H59" s="87"/>
      <c r="I59" s="101">
        <f>+I56+I43+I25+I27</f>
        <v>0</v>
      </c>
      <c r="J59" s="9"/>
      <c r="K59" s="9"/>
    </row>
    <row r="60" spans="1:11" ht="16.2" thickTop="1" x14ac:dyDescent="0.3">
      <c r="A60" s="9"/>
      <c r="B60" s="13"/>
      <c r="C60" s="13"/>
      <c r="D60" s="44"/>
      <c r="E60" s="44"/>
      <c r="F60" s="44"/>
      <c r="G60" s="13"/>
      <c r="H60" s="13"/>
      <c r="I60" s="71">
        <f>IF(I59&gt;156,"ERROR: "&amp;(I59-156)&amp;" pts",0)</f>
        <v>0</v>
      </c>
      <c r="J60" s="9"/>
      <c r="K60" s="9"/>
    </row>
    <row r="61" spans="1:11" x14ac:dyDescent="0.25">
      <c r="A61" s="9"/>
      <c r="B61" s="9"/>
      <c r="C61" s="9"/>
      <c r="D61" s="9"/>
      <c r="E61" s="9"/>
      <c r="F61" s="9"/>
      <c r="G61" s="9"/>
      <c r="H61" s="9"/>
      <c r="I61" s="9"/>
      <c r="J61" s="9"/>
      <c r="K61" s="9"/>
    </row>
    <row r="62" spans="1:11" x14ac:dyDescent="0.25">
      <c r="A62" s="9"/>
      <c r="B62" s="9"/>
      <c r="C62" s="9"/>
      <c r="D62" s="9"/>
      <c r="E62" s="9"/>
      <c r="F62" s="9"/>
      <c r="G62" s="9"/>
      <c r="H62" s="9"/>
      <c r="I62" s="9"/>
      <c r="J62" s="9"/>
      <c r="K62" s="9"/>
    </row>
    <row r="63" spans="1:11" x14ac:dyDescent="0.25">
      <c r="A63" s="9"/>
      <c r="B63" s="9"/>
      <c r="C63" s="9"/>
      <c r="D63" s="9"/>
      <c r="E63" s="9"/>
      <c r="F63" s="9"/>
      <c r="G63" s="9"/>
      <c r="H63" s="9"/>
      <c r="I63" s="9"/>
      <c r="J63" s="9"/>
      <c r="K63" s="9"/>
    </row>
    <row r="64" spans="1:11" x14ac:dyDescent="0.25">
      <c r="A64" s="9"/>
      <c r="B64" s="9"/>
      <c r="C64" s="9"/>
      <c r="D64" s="9"/>
      <c r="E64" s="9"/>
      <c r="F64" s="9"/>
      <c r="G64" s="9"/>
      <c r="H64" s="9"/>
      <c r="I64" s="9"/>
      <c r="J64" s="9"/>
      <c r="K64" s="9"/>
    </row>
    <row r="65" spans="1:11" x14ac:dyDescent="0.25">
      <c r="A65" s="9"/>
      <c r="B65" s="9"/>
      <c r="C65" s="9"/>
      <c r="D65" s="9"/>
      <c r="E65" s="9"/>
      <c r="F65" s="9"/>
      <c r="G65" s="9"/>
      <c r="H65" s="9"/>
      <c r="I65" s="9"/>
      <c r="J65" s="9"/>
      <c r="K65" s="9"/>
    </row>
    <row r="66" spans="1:11" x14ac:dyDescent="0.25">
      <c r="A66" s="9"/>
      <c r="B66" s="9"/>
      <c r="C66" s="9"/>
      <c r="D66" s="9"/>
      <c r="E66" s="9"/>
      <c r="F66" s="9"/>
      <c r="G66" s="9"/>
      <c r="H66" s="9"/>
      <c r="I66" s="9"/>
      <c r="J66" s="9"/>
      <c r="K66" s="9"/>
    </row>
    <row r="67" spans="1:11" x14ac:dyDescent="0.25">
      <c r="A67" s="9"/>
      <c r="B67" s="9"/>
      <c r="C67" s="9"/>
      <c r="D67" s="9"/>
      <c r="E67" s="9"/>
      <c r="F67" s="9"/>
      <c r="G67" s="9"/>
      <c r="H67" s="9"/>
      <c r="I67" s="9"/>
      <c r="J67" s="9"/>
      <c r="K67" s="9"/>
    </row>
    <row r="68" spans="1:11" x14ac:dyDescent="0.25">
      <c r="A68" s="9"/>
      <c r="B68" s="9"/>
      <c r="C68" s="9"/>
      <c r="D68" s="9"/>
      <c r="E68" s="9"/>
      <c r="F68" s="9"/>
      <c r="G68" s="9"/>
      <c r="H68" s="9"/>
      <c r="I68" s="9"/>
      <c r="J68" s="9"/>
      <c r="K68" s="9"/>
    </row>
    <row r="69" spans="1:11" x14ac:dyDescent="0.25">
      <c r="A69" s="9"/>
      <c r="B69" s="9"/>
      <c r="C69" s="9"/>
      <c r="D69" s="9"/>
      <c r="E69" s="9"/>
      <c r="F69" s="9"/>
      <c r="G69" s="9"/>
      <c r="H69" s="9"/>
      <c r="I69" s="9"/>
      <c r="J69" s="9"/>
      <c r="K69" s="9"/>
    </row>
    <row r="70" spans="1:11" x14ac:dyDescent="0.25">
      <c r="A70" s="9"/>
      <c r="B70" s="9"/>
      <c r="C70" s="9"/>
      <c r="D70" s="9"/>
      <c r="E70" s="9"/>
      <c r="F70" s="9"/>
      <c r="G70" s="9"/>
      <c r="H70" s="9"/>
      <c r="I70" s="9"/>
      <c r="J70" s="9"/>
      <c r="K70" s="9"/>
    </row>
    <row r="71" spans="1:11" x14ac:dyDescent="0.25">
      <c r="A71" s="9"/>
      <c r="B71" s="9"/>
      <c r="C71" s="9"/>
      <c r="D71" s="9"/>
      <c r="E71" s="9"/>
      <c r="F71" s="9"/>
      <c r="G71" s="9"/>
      <c r="H71" s="9"/>
      <c r="I71" s="9"/>
      <c r="J71" s="9"/>
      <c r="K71" s="9"/>
    </row>
    <row r="72" spans="1:11" x14ac:dyDescent="0.25">
      <c r="A72" s="9"/>
      <c r="B72" s="9"/>
      <c r="C72" s="9"/>
      <c r="D72" s="9"/>
      <c r="E72" s="9"/>
      <c r="F72" s="9"/>
      <c r="G72" s="9"/>
      <c r="H72" s="9"/>
      <c r="I72" s="9"/>
      <c r="J72" s="9"/>
      <c r="K72" s="9"/>
    </row>
    <row r="73" spans="1:11" x14ac:dyDescent="0.25">
      <c r="A73" s="9"/>
      <c r="B73" s="9"/>
      <c r="C73" s="9"/>
      <c r="D73" s="9"/>
      <c r="E73" s="9"/>
      <c r="F73" s="9"/>
      <c r="G73" s="9"/>
      <c r="H73" s="9"/>
      <c r="I73" s="9"/>
      <c r="J73" s="9"/>
      <c r="K73" s="9"/>
    </row>
  </sheetData>
  <mergeCells count="18">
    <mergeCell ref="B55:D55"/>
    <mergeCell ref="B38:D38"/>
    <mergeCell ref="B39:D39"/>
    <mergeCell ref="B40:D40"/>
    <mergeCell ref="B41:D41"/>
    <mergeCell ref="B42:D42"/>
    <mergeCell ref="B49:D49"/>
    <mergeCell ref="B50:D50"/>
    <mergeCell ref="B51:D51"/>
    <mergeCell ref="B52:D52"/>
    <mergeCell ref="B53:D53"/>
    <mergeCell ref="B54:D54"/>
    <mergeCell ref="B37:D37"/>
    <mergeCell ref="B21:G21"/>
    <mergeCell ref="B33:D33"/>
    <mergeCell ref="B34:D34"/>
    <mergeCell ref="B35:D35"/>
    <mergeCell ref="B36:D36"/>
  </mergeCells>
  <pageMargins left="0.35" right="0.25" top="0.32" bottom="0.5" header="0.32" footer="0.3"/>
  <pageSetup orientation="portrait" r:id="rId1"/>
  <headerFooter alignWithMargins="0">
    <oddFooter xml:space="preserve">&amp;L&amp;7Mike Dang 775-687-2033
MDang@Housing.NV.gov&amp;C&amp;7&amp;F  &amp;A&amp;R&amp;7Page &amp;P of &amp;N
&amp;D  at &amp;T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80"/>
  <sheetViews>
    <sheetView showGridLines="0" zoomScale="130" zoomScaleNormal="130" zoomScaleSheetLayoutView="100" workbookViewId="0">
      <selection activeCell="D13" sqref="D13"/>
    </sheetView>
  </sheetViews>
  <sheetFormatPr defaultColWidth="9.109375" defaultRowHeight="13.2" x14ac:dyDescent="0.25"/>
  <cols>
    <col min="1" max="1" width="12.109375" style="2" customWidth="1"/>
    <col min="2" max="2" width="6.44140625" style="2" customWidth="1"/>
    <col min="3" max="3" width="14" style="2" customWidth="1"/>
    <col min="4" max="4" width="15.5546875" style="2" customWidth="1"/>
    <col min="5" max="5" width="18.44140625" style="2" customWidth="1"/>
    <col min="6" max="6" width="13.44140625" style="2" customWidth="1"/>
    <col min="7" max="7" width="12.6640625" style="2" customWidth="1"/>
    <col min="8" max="8" width="14" style="2" customWidth="1"/>
    <col min="9" max="9" width="4" style="2" customWidth="1"/>
    <col min="10" max="10" width="13.88671875" style="2" hidden="1" customWidth="1"/>
    <col min="11" max="11" width="8.109375" style="2" hidden="1" customWidth="1"/>
    <col min="12" max="16384" width="9.109375" style="2"/>
  </cols>
  <sheetData>
    <row r="1" spans="1:13" x14ac:dyDescent="0.25">
      <c r="A1" s="12" t="s">
        <v>19</v>
      </c>
      <c r="B1" s="13"/>
      <c r="C1" s="13"/>
      <c r="D1" s="13"/>
      <c r="E1" s="13"/>
      <c r="F1" s="13"/>
      <c r="G1" s="14" t="s">
        <v>20</v>
      </c>
      <c r="H1" s="14"/>
      <c r="I1" s="13"/>
      <c r="J1" s="13"/>
      <c r="K1" s="13"/>
      <c r="L1" s="13"/>
    </row>
    <row r="2" spans="1:13" x14ac:dyDescent="0.25">
      <c r="A2" s="15" t="s">
        <v>934</v>
      </c>
      <c r="B2" s="16"/>
      <c r="C2" s="16"/>
      <c r="D2" s="16"/>
      <c r="E2" s="16"/>
      <c r="F2" s="16"/>
      <c r="G2" s="16"/>
      <c r="H2" s="13"/>
      <c r="I2" s="13"/>
      <c r="J2" s="13"/>
      <c r="K2" s="13"/>
      <c r="L2" s="13"/>
    </row>
    <row r="3" spans="1:13" ht="15.6" x14ac:dyDescent="0.3">
      <c r="A3" s="17" t="s">
        <v>21</v>
      </c>
      <c r="B3" s="16"/>
      <c r="C3" s="16"/>
      <c r="D3" s="16"/>
      <c r="E3" s="16"/>
      <c r="F3" s="16"/>
      <c r="G3" s="16"/>
      <c r="H3" s="16"/>
      <c r="I3" s="16"/>
      <c r="J3" s="16"/>
      <c r="K3" s="16"/>
      <c r="L3" s="13"/>
    </row>
    <row r="4" spans="1:13" ht="15.6" x14ac:dyDescent="0.3">
      <c r="A4" s="18" t="s">
        <v>22</v>
      </c>
      <c r="B4" s="19"/>
      <c r="C4" s="20"/>
      <c r="D4" s="20"/>
      <c r="E4" s="20"/>
      <c r="F4" s="13"/>
      <c r="G4" s="13"/>
      <c r="H4" s="13"/>
      <c r="I4" s="13"/>
      <c r="J4" s="19"/>
      <c r="K4" s="19"/>
      <c r="L4" s="19"/>
      <c r="M4" s="9"/>
    </row>
    <row r="5" spans="1:13" ht="15" x14ac:dyDescent="0.25">
      <c r="A5" s="19"/>
      <c r="B5" s="19"/>
      <c r="C5" s="21"/>
      <c r="D5" s="21"/>
      <c r="E5" s="21"/>
      <c r="F5" s="13"/>
      <c r="G5" s="727" t="s">
        <v>28</v>
      </c>
      <c r="H5" s="728"/>
      <c r="I5" s="13"/>
      <c r="J5" s="19"/>
      <c r="K5" s="19"/>
      <c r="L5" s="19"/>
      <c r="M5" s="9"/>
    </row>
    <row r="6" spans="1:13" ht="15" x14ac:dyDescent="0.25">
      <c r="A6" s="22" t="s">
        <v>23</v>
      </c>
      <c r="B6" s="23"/>
      <c r="C6" s="24"/>
      <c r="D6" s="828"/>
      <c r="E6" s="828"/>
      <c r="F6" s="828"/>
      <c r="G6" s="828"/>
      <c r="H6" s="828"/>
      <c r="I6" s="13"/>
      <c r="J6" s="19"/>
      <c r="K6" s="19"/>
      <c r="L6" s="19"/>
      <c r="M6" s="9"/>
    </row>
    <row r="7" spans="1:13" ht="15" x14ac:dyDescent="0.25">
      <c r="A7" s="22" t="s">
        <v>24</v>
      </c>
      <c r="B7" s="23"/>
      <c r="C7" s="24"/>
      <c r="D7" s="828"/>
      <c r="E7" s="828"/>
      <c r="F7" s="828"/>
      <c r="G7" s="828"/>
      <c r="H7" s="828"/>
      <c r="I7" s="13"/>
      <c r="J7" s="19"/>
      <c r="K7" s="19"/>
      <c r="L7" s="19"/>
      <c r="M7" s="9"/>
    </row>
    <row r="8" spans="1:13" ht="15" x14ac:dyDescent="0.25">
      <c r="A8" s="22" t="s">
        <v>25</v>
      </c>
      <c r="B8" s="23"/>
      <c r="C8" s="24"/>
      <c r="D8" s="828"/>
      <c r="E8" s="828"/>
      <c r="F8" s="828"/>
      <c r="G8" s="828"/>
      <c r="H8" s="828"/>
      <c r="I8" s="13"/>
      <c r="J8" s="19"/>
      <c r="K8" s="19"/>
      <c r="L8" s="19"/>
      <c r="M8" s="9"/>
    </row>
    <row r="9" spans="1:13" ht="15" x14ac:dyDescent="0.25">
      <c r="A9" s="25" t="s">
        <v>26</v>
      </c>
      <c r="B9" s="26"/>
      <c r="C9" s="24"/>
      <c r="D9" s="829"/>
      <c r="E9" s="829"/>
      <c r="F9" s="829"/>
      <c r="G9" s="829"/>
      <c r="H9" s="829"/>
      <c r="I9" s="13"/>
      <c r="J9" s="19"/>
      <c r="K9" s="19"/>
      <c r="L9" s="19"/>
      <c r="M9" s="9"/>
    </row>
    <row r="10" spans="1:13" ht="15" x14ac:dyDescent="0.25">
      <c r="A10" s="830" t="s">
        <v>27</v>
      </c>
      <c r="B10" s="830"/>
      <c r="C10" s="830"/>
      <c r="D10" s="828"/>
      <c r="E10" s="828"/>
      <c r="F10" s="828"/>
      <c r="G10" s="828"/>
      <c r="H10" s="828"/>
      <c r="I10" s="27"/>
      <c r="J10" s="28"/>
      <c r="K10" s="28"/>
      <c r="L10" s="13"/>
      <c r="M10" s="9"/>
    </row>
    <row r="11" spans="1:13" ht="15" x14ac:dyDescent="0.25">
      <c r="A11" s="22" t="s">
        <v>28</v>
      </c>
      <c r="B11" s="23"/>
      <c r="C11" s="24"/>
      <c r="D11" s="610"/>
      <c r="F11" s="725" t="s">
        <v>744</v>
      </c>
      <c r="G11" s="834"/>
      <c r="H11" s="835"/>
      <c r="I11" s="13"/>
      <c r="J11" s="19"/>
      <c r="K11" s="19"/>
      <c r="L11" s="13"/>
      <c r="M11" s="9"/>
    </row>
    <row r="12" spans="1:13" ht="15" x14ac:dyDescent="0.25">
      <c r="A12" s="29" t="s">
        <v>29</v>
      </c>
      <c r="B12" s="30"/>
      <c r="C12" s="31"/>
      <c r="D12" s="32">
        <v>0</v>
      </c>
      <c r="E12" s="33" t="s">
        <v>30</v>
      </c>
      <c r="F12" s="584">
        <v>0</v>
      </c>
      <c r="G12" s="31"/>
      <c r="H12" s="13"/>
      <c r="I12" s="13"/>
      <c r="J12" s="19"/>
      <c r="K12" s="19"/>
      <c r="L12" s="13"/>
      <c r="M12" s="9"/>
    </row>
    <row r="13" spans="1:13" ht="15" x14ac:dyDescent="0.25">
      <c r="A13" s="35" t="s">
        <v>31</v>
      </c>
      <c r="B13" s="13"/>
      <c r="C13" s="13"/>
      <c r="D13" s="774"/>
      <c r="E13" s="36" t="s">
        <v>951</v>
      </c>
      <c r="F13" s="37">
        <f>IF(OR(D12=0,F12=0),0,D12/F12)</f>
        <v>0</v>
      </c>
      <c r="G13" s="21" t="s">
        <v>627</v>
      </c>
      <c r="H13" s="777">
        <f>IF(OR(D12=0,D13=0),0,D13/D12)</f>
        <v>0</v>
      </c>
      <c r="I13" s="13"/>
      <c r="J13" s="19"/>
      <c r="K13" s="19"/>
      <c r="L13" s="19"/>
      <c r="M13" s="9"/>
    </row>
    <row r="14" spans="1:13" ht="15" x14ac:dyDescent="0.25">
      <c r="A14" s="38" t="s">
        <v>628</v>
      </c>
      <c r="B14" s="30"/>
      <c r="C14" s="31"/>
      <c r="D14" s="31"/>
      <c r="E14" s="776" t="s">
        <v>950</v>
      </c>
      <c r="F14" s="31"/>
      <c r="G14" s="31"/>
      <c r="H14" s="31"/>
      <c r="I14" s="13"/>
      <c r="J14" s="19"/>
      <c r="K14" s="19"/>
      <c r="L14" s="19"/>
      <c r="M14" s="9"/>
    </row>
    <row r="15" spans="1:13" ht="15" x14ac:dyDescent="0.25">
      <c r="A15" s="39" t="s">
        <v>33</v>
      </c>
      <c r="B15" s="30"/>
      <c r="C15" s="31"/>
      <c r="D15" s="40"/>
      <c r="E15" s="775">
        <f>IF(AND($D$12&gt;=1,D15&gt;=1),D15/TotUnits,0)</f>
        <v>0</v>
      </c>
      <c r="F15" s="41" t="s">
        <v>15</v>
      </c>
      <c r="G15" s="763"/>
      <c r="H15" s="763"/>
      <c r="I15" s="13"/>
      <c r="J15" s="19"/>
      <c r="K15" s="19"/>
      <c r="L15" s="19"/>
      <c r="M15" s="9"/>
    </row>
    <row r="16" spans="1:13" ht="15" x14ac:dyDescent="0.25">
      <c r="A16" s="39" t="s">
        <v>34</v>
      </c>
      <c r="B16" s="30"/>
      <c r="C16" s="31"/>
      <c r="D16" s="40"/>
      <c r="E16" s="775">
        <f>IF(AND($D$12&gt;=1,D16&gt;=1),D16/TotUnits,0)</f>
        <v>0</v>
      </c>
      <c r="F16" s="41" t="s">
        <v>15</v>
      </c>
      <c r="G16" s="763"/>
      <c r="H16" s="763"/>
      <c r="I16" s="13"/>
      <c r="J16" s="19"/>
      <c r="K16" s="19"/>
      <c r="L16" s="19"/>
      <c r="M16" s="9"/>
    </row>
    <row r="17" spans="1:13" ht="15" x14ac:dyDescent="0.25">
      <c r="A17" s="42" t="s">
        <v>35</v>
      </c>
      <c r="B17" s="30"/>
      <c r="C17" s="31"/>
      <c r="D17" s="40"/>
      <c r="E17" s="775">
        <f>IF(AND($D$12&gt;=1,D17&gt;=1),D17/TotUnits,0)</f>
        <v>0</v>
      </c>
      <c r="F17" s="41" t="s">
        <v>15</v>
      </c>
      <c r="G17" s="763"/>
      <c r="H17" s="763"/>
      <c r="I17" s="13"/>
      <c r="J17" s="19"/>
      <c r="K17" s="19"/>
      <c r="L17" s="19"/>
      <c r="M17" s="9"/>
    </row>
    <row r="18" spans="1:13" ht="15" x14ac:dyDescent="0.25">
      <c r="A18" s="42" t="s">
        <v>898</v>
      </c>
      <c r="B18" s="30"/>
      <c r="C18" s="31"/>
      <c r="D18" s="31"/>
      <c r="E18" s="739"/>
      <c r="F18" s="53" t="s">
        <v>899</v>
      </c>
      <c r="G18" s="19"/>
      <c r="H18" s="739"/>
      <c r="I18" s="13"/>
      <c r="J18" s="19"/>
      <c r="K18" s="19"/>
      <c r="L18" s="19"/>
      <c r="M18" s="9"/>
    </row>
    <row r="19" spans="1:13" ht="15.6" x14ac:dyDescent="0.3">
      <c r="A19" s="42"/>
      <c r="B19" s="30"/>
      <c r="C19" s="31"/>
      <c r="D19" s="31"/>
      <c r="E19" s="31"/>
      <c r="F19" s="740" t="s">
        <v>900</v>
      </c>
      <c r="G19" s="19"/>
      <c r="H19" s="19"/>
      <c r="I19" s="13"/>
      <c r="J19" s="19"/>
      <c r="K19" s="19"/>
      <c r="L19" s="19"/>
      <c r="M19" s="9"/>
    </row>
    <row r="20" spans="1:13" ht="15" x14ac:dyDescent="0.25">
      <c r="A20" s="43"/>
      <c r="B20" s="19"/>
      <c r="C20" s="19"/>
      <c r="D20" s="19"/>
      <c r="E20" s="19"/>
      <c r="F20" s="19"/>
      <c r="G20" s="19"/>
      <c r="H20" s="13"/>
      <c r="I20" s="13"/>
      <c r="J20" s="19"/>
      <c r="K20" s="19"/>
      <c r="L20" s="19"/>
      <c r="M20" s="9"/>
    </row>
    <row r="21" spans="1:13" ht="15.6" x14ac:dyDescent="0.3">
      <c r="A21" s="21" t="s">
        <v>36</v>
      </c>
      <c r="B21" s="13"/>
      <c r="C21" s="13"/>
      <c r="D21" s="13"/>
      <c r="E21" s="13"/>
      <c r="F21" s="13"/>
      <c r="G21" s="13"/>
      <c r="H21" s="13"/>
      <c r="I21" s="28"/>
      <c r="J21" s="28"/>
      <c r="K21" s="28"/>
      <c r="L21" s="28"/>
      <c r="M21" s="9"/>
    </row>
    <row r="22" spans="1:13" ht="15" x14ac:dyDescent="0.25">
      <c r="A22" s="21" t="s">
        <v>37</v>
      </c>
      <c r="B22" s="13"/>
      <c r="C22" s="13"/>
      <c r="D22" s="13"/>
      <c r="E22" s="13"/>
      <c r="F22" s="13"/>
      <c r="G22" s="13"/>
      <c r="H22" s="13"/>
      <c r="I22" s="27"/>
      <c r="J22" s="28"/>
      <c r="K22" s="28"/>
      <c r="L22" s="28"/>
      <c r="M22" s="9"/>
    </row>
    <row r="23" spans="1:13" ht="15" x14ac:dyDescent="0.25">
      <c r="A23" s="21" t="s">
        <v>38</v>
      </c>
      <c r="B23" s="13"/>
      <c r="C23" s="13"/>
      <c r="D23" s="13"/>
      <c r="E23" s="13"/>
      <c r="F23" s="13"/>
      <c r="G23" s="13"/>
      <c r="H23" s="13"/>
      <c r="I23" s="19"/>
      <c r="J23" s="28"/>
      <c r="K23" s="28"/>
      <c r="L23" s="28"/>
      <c r="M23" s="9"/>
    </row>
    <row r="24" spans="1:13" ht="15.6" x14ac:dyDescent="0.3">
      <c r="A24" s="44" t="s">
        <v>39</v>
      </c>
      <c r="B24" s="13"/>
      <c r="C24" s="13"/>
      <c r="D24" s="13"/>
      <c r="E24" s="13"/>
      <c r="F24" s="13"/>
      <c r="G24" s="13"/>
      <c r="H24" s="13"/>
      <c r="I24" s="19"/>
      <c r="J24" s="28"/>
      <c r="K24" s="28"/>
      <c r="L24" s="28"/>
      <c r="M24" s="9"/>
    </row>
    <row r="25" spans="1:13" ht="31.2" x14ac:dyDescent="0.3">
      <c r="A25" s="45"/>
      <c r="B25" s="45"/>
      <c r="C25" s="46"/>
      <c r="D25" s="46"/>
      <c r="E25" s="46"/>
      <c r="F25" s="46"/>
      <c r="G25" s="47" t="s">
        <v>40</v>
      </c>
      <c r="H25" s="47" t="s">
        <v>41</v>
      </c>
      <c r="I25" s="19"/>
      <c r="J25" s="28"/>
      <c r="K25" s="28"/>
      <c r="L25" s="28"/>
      <c r="M25" s="9"/>
    </row>
    <row r="26" spans="1:13" ht="15.6" x14ac:dyDescent="0.25">
      <c r="A26" s="48" t="s">
        <v>42</v>
      </c>
      <c r="B26" s="49"/>
      <c r="C26" s="50"/>
      <c r="D26" s="50"/>
      <c r="E26" s="50"/>
      <c r="F26" s="50"/>
      <c r="G26" s="51">
        <v>10</v>
      </c>
      <c r="H26" s="771"/>
      <c r="I26" s="27"/>
      <c r="J26" s="28">
        <f>H26-G26</f>
        <v>-10</v>
      </c>
      <c r="K26" s="53">
        <f>+G26-H26</f>
        <v>10</v>
      </c>
      <c r="L26" s="28"/>
      <c r="M26" s="9"/>
    </row>
    <row r="27" spans="1:13" ht="32.25" customHeight="1" x14ac:dyDescent="0.25">
      <c r="A27" s="831" t="s">
        <v>43</v>
      </c>
      <c r="B27" s="831"/>
      <c r="C27" s="832"/>
      <c r="D27" s="832"/>
      <c r="E27" s="832"/>
      <c r="F27" s="832"/>
      <c r="G27" s="54">
        <v>10</v>
      </c>
      <c r="H27" s="772"/>
      <c r="I27" s="19"/>
      <c r="J27" s="19">
        <f>H27-G27</f>
        <v>-10</v>
      </c>
      <c r="K27" s="53">
        <f>+G27-H27</f>
        <v>10</v>
      </c>
      <c r="L27" s="19"/>
      <c r="M27" s="9"/>
    </row>
    <row r="28" spans="1:13" ht="15.6" x14ac:dyDescent="0.25">
      <c r="A28" s="55" t="s">
        <v>44</v>
      </c>
      <c r="B28" s="56"/>
      <c r="C28" s="57"/>
      <c r="D28" s="57"/>
      <c r="E28" s="57"/>
      <c r="F28" s="22"/>
      <c r="G28" s="54">
        <v>10</v>
      </c>
      <c r="H28" s="770"/>
      <c r="I28" s="19"/>
      <c r="J28" s="19">
        <f>H28-G28</f>
        <v>-10</v>
      </c>
      <c r="K28" s="53">
        <f>+G28-H28</f>
        <v>10</v>
      </c>
      <c r="L28" s="19"/>
      <c r="M28" s="9"/>
    </row>
    <row r="29" spans="1:13" ht="15.75" customHeight="1" x14ac:dyDescent="0.25">
      <c r="A29" s="55" t="s">
        <v>45</v>
      </c>
      <c r="B29" s="23"/>
      <c r="C29" s="59"/>
      <c r="D29" s="59"/>
      <c r="E29" s="59"/>
      <c r="F29" s="59"/>
      <c r="G29" s="60">
        <v>10</v>
      </c>
      <c r="H29" s="770"/>
      <c r="I29" s="13"/>
      <c r="J29" s="19">
        <f>H29-G29</f>
        <v>-10</v>
      </c>
      <c r="K29" s="53">
        <f>+G29-H29</f>
        <v>10</v>
      </c>
      <c r="L29" s="19"/>
      <c r="M29" s="9"/>
    </row>
    <row r="30" spans="1:13" ht="15.75" customHeight="1" x14ac:dyDescent="0.25">
      <c r="A30" s="55" t="s">
        <v>46</v>
      </c>
      <c r="B30" s="61"/>
      <c r="C30" s="59"/>
      <c r="D30" s="59"/>
      <c r="E30" s="59"/>
      <c r="F30" s="59"/>
      <c r="G30" s="60">
        <v>10</v>
      </c>
      <c r="H30" s="770"/>
      <c r="I30" s="19"/>
      <c r="J30" s="19">
        <f>H30-G30</f>
        <v>-10</v>
      </c>
      <c r="K30" s="53">
        <f>+G30-H30</f>
        <v>10</v>
      </c>
      <c r="L30" s="19"/>
      <c r="M30" s="9"/>
    </row>
    <row r="31" spans="1:13" ht="15.75" customHeight="1" x14ac:dyDescent="0.3">
      <c r="A31" s="62"/>
      <c r="B31" s="63"/>
      <c r="C31" s="64"/>
      <c r="D31" s="64"/>
      <c r="E31" s="64"/>
      <c r="F31" s="65" t="s">
        <v>47</v>
      </c>
      <c r="G31" s="66">
        <v>10</v>
      </c>
      <c r="H31" s="768">
        <f>SUM(H26:H30)</f>
        <v>0</v>
      </c>
      <c r="I31" s="19"/>
      <c r="J31" s="19"/>
      <c r="K31" s="19"/>
      <c r="L31" s="19"/>
      <c r="M31" s="9"/>
    </row>
    <row r="32" spans="1:13" ht="15.75" customHeight="1" x14ac:dyDescent="0.25">
      <c r="A32" s="68"/>
      <c r="B32" s="69"/>
      <c r="C32" s="70"/>
      <c r="D32" s="70"/>
      <c r="E32" s="70"/>
      <c r="F32" s="13"/>
      <c r="G32" s="21"/>
      <c r="H32" s="71">
        <f>IF(H31&gt;10,"ERROR: "&amp;(H31-10)&amp;" pts",0)</f>
        <v>0</v>
      </c>
      <c r="I32" s="19"/>
      <c r="J32" s="19"/>
      <c r="K32" s="19"/>
      <c r="L32" s="19"/>
      <c r="M32" s="9"/>
    </row>
    <row r="33" spans="1:13" ht="15.75" customHeight="1" x14ac:dyDescent="0.25">
      <c r="A33" s="72" t="s">
        <v>48</v>
      </c>
      <c r="B33" s="73"/>
      <c r="C33" s="50"/>
      <c r="D33" s="50"/>
      <c r="E33" s="50"/>
      <c r="F33" s="50"/>
      <c r="G33" s="74">
        <v>7</v>
      </c>
      <c r="H33" s="75"/>
      <c r="I33" s="19"/>
      <c r="J33" s="19"/>
      <c r="K33" s="53">
        <f>+G33-H33</f>
        <v>7</v>
      </c>
      <c r="L33" s="19"/>
      <c r="M33" s="9"/>
    </row>
    <row r="34" spans="1:13" ht="15.75" customHeight="1" x14ac:dyDescent="0.25">
      <c r="A34" s="13"/>
      <c r="B34" s="13"/>
      <c r="C34" s="13"/>
      <c r="D34" s="13"/>
      <c r="E34" s="13"/>
      <c r="F34" s="13"/>
      <c r="G34" s="13"/>
      <c r="H34" s="13"/>
      <c r="I34" s="19"/>
      <c r="J34" s="19">
        <f>H31-G31</f>
        <v>-10</v>
      </c>
      <c r="K34" s="19"/>
      <c r="L34" s="19"/>
      <c r="M34" s="9"/>
    </row>
    <row r="35" spans="1:13" ht="15" x14ac:dyDescent="0.25">
      <c r="A35" s="13"/>
      <c r="B35" s="13"/>
      <c r="C35" s="13"/>
      <c r="D35" s="13"/>
      <c r="E35" s="13"/>
      <c r="F35" s="13"/>
      <c r="G35" s="14" t="s">
        <v>20</v>
      </c>
      <c r="H35" s="14"/>
      <c r="I35" s="76"/>
      <c r="J35" s="19"/>
      <c r="K35" s="19"/>
      <c r="L35" s="19"/>
      <c r="M35" s="9"/>
    </row>
    <row r="36" spans="1:13" ht="15.6" x14ac:dyDescent="0.3">
      <c r="A36" s="21" t="s">
        <v>49</v>
      </c>
      <c r="B36" s="13"/>
      <c r="C36" s="13"/>
      <c r="D36" s="13"/>
      <c r="E36" s="13"/>
      <c r="F36" s="13"/>
      <c r="G36" s="13"/>
      <c r="H36" s="13"/>
      <c r="I36" s="13"/>
      <c r="J36" s="19"/>
      <c r="K36" s="19"/>
      <c r="L36" s="19"/>
      <c r="M36" s="9"/>
    </row>
    <row r="37" spans="1:13" ht="15.6" x14ac:dyDescent="0.3">
      <c r="A37" s="44" t="s">
        <v>50</v>
      </c>
      <c r="B37" s="13"/>
      <c r="C37" s="13"/>
      <c r="D37" s="13"/>
      <c r="E37" s="13"/>
      <c r="F37" s="13"/>
      <c r="G37" s="13"/>
      <c r="H37" s="13"/>
      <c r="I37" s="13"/>
      <c r="J37" s="19"/>
      <c r="K37" s="19"/>
      <c r="L37" s="19"/>
      <c r="M37" s="9"/>
    </row>
    <row r="38" spans="1:13" ht="30" customHeight="1" x14ac:dyDescent="0.25">
      <c r="A38" s="77"/>
      <c r="B38" s="77"/>
      <c r="C38" s="63"/>
      <c r="D38" s="63"/>
      <c r="E38" s="63"/>
      <c r="F38" s="63"/>
      <c r="G38" s="78" t="s">
        <v>40</v>
      </c>
      <c r="H38" s="47" t="s">
        <v>41</v>
      </c>
      <c r="I38" s="13"/>
      <c r="J38" s="19"/>
      <c r="K38" s="19"/>
      <c r="L38" s="19"/>
      <c r="M38" s="9"/>
    </row>
    <row r="39" spans="1:13" ht="15.6" x14ac:dyDescent="0.25">
      <c r="A39" s="833" t="s">
        <v>51</v>
      </c>
      <c r="B39" s="833"/>
      <c r="C39" s="833"/>
      <c r="D39" s="79"/>
      <c r="E39" s="79"/>
      <c r="F39" s="80"/>
      <c r="G39" s="81">
        <v>3</v>
      </c>
      <c r="H39" s="769"/>
      <c r="I39" s="13"/>
      <c r="J39" s="19">
        <f>H39-G39</f>
        <v>-3</v>
      </c>
      <c r="K39" s="53">
        <f t="shared" ref="K39:K48" si="0">+G39-H39</f>
        <v>3</v>
      </c>
      <c r="L39" s="19"/>
      <c r="M39" s="9"/>
    </row>
    <row r="40" spans="1:13" ht="15.6" x14ac:dyDescent="0.25">
      <c r="A40" s="823" t="s">
        <v>52</v>
      </c>
      <c r="B40" s="823"/>
      <c r="C40" s="823"/>
      <c r="D40" s="83"/>
      <c r="E40" s="83"/>
      <c r="F40" s="61"/>
      <c r="G40" s="84">
        <v>13</v>
      </c>
      <c r="H40" s="770"/>
      <c r="I40" s="13"/>
      <c r="J40" s="19">
        <f t="shared" ref="J40:J48" si="1">H40-G40</f>
        <v>-13</v>
      </c>
      <c r="K40" s="53">
        <f t="shared" si="0"/>
        <v>13</v>
      </c>
      <c r="L40" s="19"/>
      <c r="M40" s="9"/>
    </row>
    <row r="41" spans="1:13" ht="15.6" x14ac:dyDescent="0.25">
      <c r="A41" s="823" t="s">
        <v>53</v>
      </c>
      <c r="B41" s="823"/>
      <c r="C41" s="823"/>
      <c r="D41" s="83"/>
      <c r="E41" s="83"/>
      <c r="F41" s="61"/>
      <c r="G41" s="84">
        <v>25</v>
      </c>
      <c r="H41" s="770"/>
      <c r="I41" s="13"/>
      <c r="J41" s="19">
        <f t="shared" si="1"/>
        <v>-25</v>
      </c>
      <c r="K41" s="53">
        <f t="shared" si="0"/>
        <v>25</v>
      </c>
      <c r="L41" s="19"/>
      <c r="M41" s="9"/>
    </row>
    <row r="42" spans="1:13" ht="15.6" x14ac:dyDescent="0.25">
      <c r="A42" s="823" t="s">
        <v>54</v>
      </c>
      <c r="B42" s="823"/>
      <c r="C42" s="823"/>
      <c r="D42" s="83"/>
      <c r="E42" s="83"/>
      <c r="F42" s="61"/>
      <c r="G42" s="84">
        <v>10</v>
      </c>
      <c r="H42" s="770"/>
      <c r="I42" s="13"/>
      <c r="J42" s="19">
        <f t="shared" si="1"/>
        <v>-10</v>
      </c>
      <c r="K42" s="53">
        <f t="shared" si="0"/>
        <v>10</v>
      </c>
      <c r="L42" s="19"/>
      <c r="M42" s="9"/>
    </row>
    <row r="43" spans="1:13" ht="15.6" x14ac:dyDescent="0.25">
      <c r="A43" s="823" t="s">
        <v>55</v>
      </c>
      <c r="B43" s="823"/>
      <c r="C43" s="823"/>
      <c r="D43" s="83"/>
      <c r="E43" s="83"/>
      <c r="F43" s="61"/>
      <c r="G43" s="84">
        <v>5</v>
      </c>
      <c r="H43" s="770"/>
      <c r="I43" s="13"/>
      <c r="J43" s="19">
        <f t="shared" si="1"/>
        <v>-5</v>
      </c>
      <c r="K43" s="53">
        <f t="shared" si="0"/>
        <v>5</v>
      </c>
      <c r="L43" s="19"/>
      <c r="M43" s="9"/>
    </row>
    <row r="44" spans="1:13" ht="15.6" x14ac:dyDescent="0.25">
      <c r="A44" s="823" t="s">
        <v>56</v>
      </c>
      <c r="B44" s="823"/>
      <c r="C44" s="823"/>
      <c r="D44" s="83"/>
      <c r="E44" s="83"/>
      <c r="F44" s="61"/>
      <c r="G44" s="84">
        <v>4</v>
      </c>
      <c r="H44" s="770"/>
      <c r="I44" s="13"/>
      <c r="J44" s="19">
        <f t="shared" si="1"/>
        <v>-4</v>
      </c>
      <c r="K44" s="53">
        <f t="shared" si="0"/>
        <v>4</v>
      </c>
      <c r="L44" s="19"/>
      <c r="M44" s="9"/>
    </row>
    <row r="45" spans="1:13" ht="15.6" x14ac:dyDescent="0.25">
      <c r="A45" s="823" t="s">
        <v>57</v>
      </c>
      <c r="B45" s="823"/>
      <c r="C45" s="823"/>
      <c r="D45" s="83"/>
      <c r="E45" s="83"/>
      <c r="F45" s="61"/>
      <c r="G45" s="84">
        <v>5</v>
      </c>
      <c r="H45" s="770"/>
      <c r="I45" s="13"/>
      <c r="J45" s="19">
        <f t="shared" si="1"/>
        <v>-5</v>
      </c>
      <c r="K45" s="53">
        <f t="shared" si="0"/>
        <v>5</v>
      </c>
      <c r="L45" s="19"/>
      <c r="M45" s="9"/>
    </row>
    <row r="46" spans="1:13" ht="15.6" x14ac:dyDescent="0.25">
      <c r="A46" s="823" t="s">
        <v>58</v>
      </c>
      <c r="B46" s="823"/>
      <c r="C46" s="823"/>
      <c r="D46" s="83"/>
      <c r="E46" s="83"/>
      <c r="F46" s="61"/>
      <c r="G46" s="84">
        <v>3</v>
      </c>
      <c r="H46" s="770"/>
      <c r="I46" s="13"/>
      <c r="J46" s="19">
        <f t="shared" si="1"/>
        <v>-3</v>
      </c>
      <c r="K46" s="53">
        <f t="shared" si="0"/>
        <v>3</v>
      </c>
      <c r="L46" s="19"/>
      <c r="M46" s="9"/>
    </row>
    <row r="47" spans="1:13" ht="15.6" x14ac:dyDescent="0.25">
      <c r="A47" s="823" t="s">
        <v>59</v>
      </c>
      <c r="B47" s="823"/>
      <c r="C47" s="823"/>
      <c r="D47" s="83"/>
      <c r="E47" s="83"/>
      <c r="F47" s="61"/>
      <c r="G47" s="84">
        <v>20</v>
      </c>
      <c r="H47" s="770"/>
      <c r="I47" s="13"/>
      <c r="J47" s="19">
        <f t="shared" si="1"/>
        <v>-20</v>
      </c>
      <c r="K47" s="53">
        <f t="shared" si="0"/>
        <v>20</v>
      </c>
      <c r="L47" s="19"/>
      <c r="M47" s="9"/>
    </row>
    <row r="48" spans="1:13" ht="15.6" x14ac:dyDescent="0.25">
      <c r="A48" s="826" t="s">
        <v>60</v>
      </c>
      <c r="B48" s="826"/>
      <c r="C48" s="826"/>
      <c r="D48" s="85"/>
      <c r="E48" s="85"/>
      <c r="F48" s="13"/>
      <c r="G48" s="86">
        <v>24</v>
      </c>
      <c r="H48" s="770"/>
      <c r="I48" s="13"/>
      <c r="J48" s="19">
        <f t="shared" si="1"/>
        <v>-24</v>
      </c>
      <c r="K48" s="53">
        <f t="shared" si="0"/>
        <v>24</v>
      </c>
      <c r="L48" s="19"/>
      <c r="M48" s="9"/>
    </row>
    <row r="49" spans="1:13" ht="15.6" x14ac:dyDescent="0.3">
      <c r="A49" s="63"/>
      <c r="B49" s="87"/>
      <c r="C49" s="87"/>
      <c r="D49" s="87"/>
      <c r="E49" s="87"/>
      <c r="F49" s="65" t="s">
        <v>47</v>
      </c>
      <c r="G49" s="88">
        <v>107</v>
      </c>
      <c r="H49" s="768">
        <f>SUM(H39:H48)</f>
        <v>0</v>
      </c>
      <c r="I49" s="13"/>
      <c r="J49" s="13"/>
      <c r="K49" s="13"/>
      <c r="L49" s="13"/>
    </row>
    <row r="50" spans="1:13" ht="15.6" x14ac:dyDescent="0.25">
      <c r="A50" s="13"/>
      <c r="B50" s="13"/>
      <c r="C50" s="13"/>
      <c r="D50" s="13"/>
      <c r="E50" s="13"/>
      <c r="F50" s="89" t="s">
        <v>61</v>
      </c>
      <c r="G50" s="90">
        <f>SUM(G39:G48)</f>
        <v>112</v>
      </c>
      <c r="H50" s="91">
        <f>IF(H49&gt;107,"ERROR: "&amp;(H49-107)&amp;" pts",0)</f>
        <v>0</v>
      </c>
      <c r="I50" s="13"/>
      <c r="J50" s="13"/>
      <c r="K50" s="13"/>
      <c r="L50" s="13"/>
    </row>
    <row r="51" spans="1:13" x14ac:dyDescent="0.25">
      <c r="A51" s="13"/>
      <c r="B51" s="13"/>
      <c r="C51" s="13"/>
      <c r="D51" s="13"/>
      <c r="E51" s="13"/>
      <c r="F51" s="13"/>
      <c r="G51" s="13"/>
      <c r="H51" s="13"/>
      <c r="I51" s="13"/>
      <c r="J51" s="13"/>
      <c r="K51" s="13"/>
      <c r="L51" s="13"/>
    </row>
    <row r="52" spans="1:13" ht="15.6" x14ac:dyDescent="0.3">
      <c r="A52" s="21" t="s">
        <v>62</v>
      </c>
      <c r="B52" s="13"/>
      <c r="C52" s="13"/>
      <c r="D52" s="13"/>
      <c r="E52" s="13"/>
      <c r="F52" s="13"/>
      <c r="G52" s="13"/>
      <c r="H52" s="13"/>
      <c r="I52" s="13"/>
      <c r="J52" s="13"/>
      <c r="K52" s="13"/>
      <c r="L52" s="13"/>
    </row>
    <row r="53" spans="1:13" ht="15.6" x14ac:dyDescent="0.3">
      <c r="A53" s="44" t="s">
        <v>63</v>
      </c>
      <c r="B53" s="13"/>
      <c r="C53" s="13"/>
      <c r="D53" s="13"/>
      <c r="E53" s="13"/>
      <c r="F53" s="13"/>
      <c r="G53" s="13"/>
      <c r="H53" s="13"/>
      <c r="I53" s="13"/>
      <c r="J53" s="13"/>
      <c r="K53" s="13"/>
      <c r="L53" s="13"/>
    </row>
    <row r="54" spans="1:13" ht="31.2" x14ac:dyDescent="0.25">
      <c r="A54" s="77"/>
      <c r="B54" s="77"/>
      <c r="C54" s="63"/>
      <c r="D54" s="63"/>
      <c r="E54" s="63"/>
      <c r="F54" s="63"/>
      <c r="G54" s="78" t="s">
        <v>40</v>
      </c>
      <c r="H54" s="47" t="s">
        <v>41</v>
      </c>
      <c r="I54" s="13"/>
      <c r="J54" s="13"/>
      <c r="K54" s="13"/>
      <c r="L54" s="13"/>
    </row>
    <row r="55" spans="1:13" ht="15.6" x14ac:dyDescent="0.25">
      <c r="A55" s="827" t="s">
        <v>64</v>
      </c>
      <c r="B55" s="827"/>
      <c r="C55" s="827"/>
      <c r="D55" s="92"/>
      <c r="E55" s="92"/>
      <c r="F55" s="93"/>
      <c r="G55" s="94">
        <v>12</v>
      </c>
      <c r="H55" s="769"/>
      <c r="I55" s="13"/>
      <c r="J55" s="19">
        <f t="shared" ref="J55:J61" si="2">H55-G55</f>
        <v>-12</v>
      </c>
      <c r="K55" s="53">
        <f t="shared" ref="K55:K61" si="3">+G55-H55</f>
        <v>12</v>
      </c>
      <c r="L55" s="19"/>
      <c r="M55" s="9"/>
    </row>
    <row r="56" spans="1:13" ht="15.6" x14ac:dyDescent="0.25">
      <c r="A56" s="823" t="s">
        <v>65</v>
      </c>
      <c r="B56" s="823"/>
      <c r="C56" s="823"/>
      <c r="D56" s="83"/>
      <c r="E56" s="83"/>
      <c r="F56" s="61"/>
      <c r="G56" s="84">
        <v>6</v>
      </c>
      <c r="H56" s="770"/>
      <c r="I56" s="13"/>
      <c r="J56" s="19">
        <f t="shared" si="2"/>
        <v>-6</v>
      </c>
      <c r="K56" s="53">
        <f t="shared" si="3"/>
        <v>6</v>
      </c>
      <c r="L56" s="19"/>
      <c r="M56" s="9"/>
    </row>
    <row r="57" spans="1:13" ht="15.6" x14ac:dyDescent="0.25">
      <c r="A57" s="823" t="s">
        <v>66</v>
      </c>
      <c r="B57" s="823"/>
      <c r="C57" s="823"/>
      <c r="D57" s="83"/>
      <c r="E57" s="83"/>
      <c r="F57" s="61"/>
      <c r="G57" s="84">
        <v>2</v>
      </c>
      <c r="H57" s="770"/>
      <c r="I57" s="13"/>
      <c r="J57" s="19">
        <f t="shared" si="2"/>
        <v>-2</v>
      </c>
      <c r="K57" s="53">
        <f t="shared" si="3"/>
        <v>2</v>
      </c>
      <c r="L57" s="19"/>
      <c r="M57" s="9"/>
    </row>
    <row r="58" spans="1:13" ht="15.6" x14ac:dyDescent="0.25">
      <c r="A58" s="823" t="s">
        <v>67</v>
      </c>
      <c r="B58" s="823"/>
      <c r="C58" s="823"/>
      <c r="D58" s="83"/>
      <c r="E58" s="83"/>
      <c r="F58" s="61"/>
      <c r="G58" s="84">
        <v>8</v>
      </c>
      <c r="H58" s="770"/>
      <c r="I58" s="13"/>
      <c r="J58" s="19">
        <f t="shared" si="2"/>
        <v>-8</v>
      </c>
      <c r="K58" s="53">
        <f t="shared" si="3"/>
        <v>8</v>
      </c>
      <c r="L58" s="19"/>
      <c r="M58" s="9"/>
    </row>
    <row r="59" spans="1:13" ht="15.6" x14ac:dyDescent="0.25">
      <c r="A59" s="823" t="s">
        <v>68</v>
      </c>
      <c r="B59" s="823"/>
      <c r="C59" s="823"/>
      <c r="D59" s="83"/>
      <c r="E59" s="83"/>
      <c r="F59" s="61"/>
      <c r="G59" s="84">
        <v>5</v>
      </c>
      <c r="H59" s="770"/>
      <c r="I59" s="13"/>
      <c r="J59" s="19">
        <f t="shared" si="2"/>
        <v>-5</v>
      </c>
      <c r="K59" s="53">
        <f t="shared" si="3"/>
        <v>5</v>
      </c>
      <c r="L59" s="19"/>
      <c r="M59" s="9"/>
    </row>
    <row r="60" spans="1:13" ht="15.6" x14ac:dyDescent="0.25">
      <c r="A60" s="823" t="s">
        <v>69</v>
      </c>
      <c r="B60" s="823"/>
      <c r="C60" s="823"/>
      <c r="D60" s="83"/>
      <c r="E60" s="83"/>
      <c r="F60" s="61"/>
      <c r="G60" s="84">
        <v>5</v>
      </c>
      <c r="H60" s="770"/>
      <c r="I60" s="13"/>
      <c r="J60" s="19">
        <f t="shared" si="2"/>
        <v>-5</v>
      </c>
      <c r="K60" s="53">
        <f t="shared" si="3"/>
        <v>5</v>
      </c>
      <c r="L60" s="19"/>
      <c r="M60" s="9"/>
    </row>
    <row r="61" spans="1:13" ht="15.6" x14ac:dyDescent="0.25">
      <c r="A61" s="824" t="s">
        <v>70</v>
      </c>
      <c r="B61" s="824"/>
      <c r="C61" s="824"/>
      <c r="D61" s="95"/>
      <c r="E61" s="95"/>
      <c r="F61" s="96"/>
      <c r="G61" s="84">
        <v>7</v>
      </c>
      <c r="H61" s="770"/>
      <c r="I61" s="13"/>
      <c r="J61" s="19">
        <f t="shared" si="2"/>
        <v>-7</v>
      </c>
      <c r="K61" s="53">
        <f t="shared" si="3"/>
        <v>7</v>
      </c>
      <c r="L61" s="19"/>
      <c r="M61" s="9"/>
    </row>
    <row r="62" spans="1:13" ht="15.6" x14ac:dyDescent="0.3">
      <c r="A62" s="63"/>
      <c r="B62" s="63"/>
      <c r="C62" s="77"/>
      <c r="D62" s="77"/>
      <c r="E62" s="77"/>
      <c r="F62" s="65" t="s">
        <v>47</v>
      </c>
      <c r="G62" s="67">
        <v>39</v>
      </c>
      <c r="H62" s="768">
        <f>SUM(H55:H61)</f>
        <v>0</v>
      </c>
      <c r="I62" s="97"/>
      <c r="J62" s="13"/>
      <c r="K62" s="13"/>
      <c r="L62" s="13"/>
    </row>
    <row r="63" spans="1:13" ht="15.6" x14ac:dyDescent="0.25">
      <c r="A63" s="13"/>
      <c r="B63" s="13"/>
      <c r="C63" s="98"/>
      <c r="D63" s="98"/>
      <c r="E63" s="98"/>
      <c r="F63" s="13"/>
      <c r="G63" s="99"/>
      <c r="H63" s="71">
        <f>IF(H62&gt;39,"ERROR: "&amp;(H62-39)&amp;" pts",0)</f>
        <v>0</v>
      </c>
      <c r="I63" s="13"/>
      <c r="J63" s="13"/>
      <c r="K63" s="13"/>
      <c r="L63" s="13"/>
    </row>
    <row r="64" spans="1:13" ht="15.6" x14ac:dyDescent="0.3">
      <c r="A64" s="44" t="s">
        <v>71</v>
      </c>
      <c r="B64" s="13"/>
      <c r="C64" s="44"/>
      <c r="D64" s="44"/>
      <c r="E64" s="44"/>
      <c r="F64" s="13"/>
      <c r="G64" s="13"/>
      <c r="H64" s="13"/>
      <c r="I64" s="13"/>
      <c r="J64" s="13"/>
      <c r="K64" s="13"/>
      <c r="L64" s="13"/>
    </row>
    <row r="65" spans="1:12" ht="16.2" thickBot="1" x14ac:dyDescent="0.35">
      <c r="A65" s="100"/>
      <c r="B65" s="100"/>
      <c r="C65" s="87"/>
      <c r="D65" s="87"/>
      <c r="E65" s="87"/>
      <c r="F65" s="87" t="s">
        <v>72</v>
      </c>
      <c r="G65" s="87"/>
      <c r="H65" s="773">
        <f>+H62+H49+H31+H33</f>
        <v>0</v>
      </c>
      <c r="I65" s="13"/>
      <c r="J65" s="13"/>
      <c r="K65" s="13"/>
      <c r="L65" s="13"/>
    </row>
    <row r="66" spans="1:12" ht="16.2" thickTop="1" x14ac:dyDescent="0.3">
      <c r="A66" s="13"/>
      <c r="B66" s="13"/>
      <c r="C66" s="44"/>
      <c r="D66" s="44"/>
      <c r="E66" s="44"/>
      <c r="F66" s="13"/>
      <c r="G66" s="13"/>
      <c r="H66" s="71">
        <f>IF(H65&gt;156,"ERROR: "&amp;(H65-156)&amp;" pts",0)</f>
        <v>0</v>
      </c>
      <c r="I66" s="13"/>
      <c r="J66" s="13"/>
      <c r="K66" s="13"/>
      <c r="L66" s="13"/>
    </row>
    <row r="67" spans="1:12" ht="15.6" x14ac:dyDescent="0.3">
      <c r="A67" s="102" t="s">
        <v>73</v>
      </c>
      <c r="B67" s="13"/>
      <c r="C67" s="13"/>
      <c r="D67" s="13"/>
      <c r="E67" s="13"/>
      <c r="F67" s="13"/>
      <c r="G67" s="13"/>
      <c r="H67" s="13"/>
      <c r="I67" s="13"/>
      <c r="J67" s="13"/>
      <c r="K67" s="13"/>
      <c r="L67" s="13"/>
    </row>
    <row r="68" spans="1:12" ht="15" x14ac:dyDescent="0.25">
      <c r="A68" s="21" t="s">
        <v>74</v>
      </c>
      <c r="B68" s="13"/>
      <c r="C68" s="13"/>
      <c r="D68" s="13"/>
      <c r="E68" s="13"/>
      <c r="F68" s="13"/>
      <c r="G68" s="13"/>
      <c r="H68" s="13"/>
      <c r="I68" s="13"/>
      <c r="J68" s="13"/>
      <c r="K68" s="13"/>
      <c r="L68" s="13"/>
    </row>
    <row r="69" spans="1:12" ht="15" x14ac:dyDescent="0.25">
      <c r="A69" s="21" t="s">
        <v>75</v>
      </c>
      <c r="B69" s="13"/>
      <c r="C69" s="13"/>
      <c r="D69" s="13"/>
      <c r="E69" s="13"/>
      <c r="F69" s="13"/>
      <c r="G69" s="13"/>
      <c r="H69" s="13"/>
      <c r="I69" s="13"/>
      <c r="J69" s="13"/>
      <c r="K69" s="13"/>
      <c r="L69" s="13"/>
    </row>
    <row r="70" spans="1:12" ht="15" x14ac:dyDescent="0.25">
      <c r="A70" s="21" t="s">
        <v>76</v>
      </c>
      <c r="B70" s="13"/>
      <c r="C70" s="13"/>
      <c r="D70" s="13"/>
      <c r="E70" s="13"/>
      <c r="F70" s="13"/>
      <c r="G70" s="13"/>
      <c r="H70" s="13"/>
      <c r="I70" s="13"/>
      <c r="J70" s="13"/>
      <c r="K70" s="13"/>
      <c r="L70" s="13"/>
    </row>
    <row r="71" spans="1:12" ht="15" x14ac:dyDescent="0.25">
      <c r="A71" s="21"/>
      <c r="B71" s="13"/>
      <c r="C71" s="13"/>
      <c r="D71" s="13"/>
      <c r="E71" s="13"/>
      <c r="F71" s="13"/>
      <c r="G71" s="13"/>
      <c r="H71" s="13"/>
      <c r="I71" s="13"/>
      <c r="J71" s="13"/>
      <c r="K71" s="13"/>
      <c r="L71" s="13"/>
    </row>
    <row r="72" spans="1:12" ht="15.6" x14ac:dyDescent="0.3">
      <c r="A72" s="103" t="s">
        <v>77</v>
      </c>
      <c r="B72" s="61"/>
      <c r="C72" s="61"/>
      <c r="D72" s="825"/>
      <c r="E72" s="822"/>
      <c r="F72" s="38"/>
      <c r="G72" s="38"/>
      <c r="H72" s="38"/>
      <c r="I72" s="13"/>
      <c r="J72" s="13"/>
      <c r="K72" s="13"/>
      <c r="L72" s="13"/>
    </row>
    <row r="73" spans="1:12" ht="15" x14ac:dyDescent="0.25">
      <c r="A73" s="61"/>
      <c r="B73" s="61"/>
      <c r="C73" s="61"/>
      <c r="D73" s="22"/>
      <c r="E73" s="22"/>
      <c r="F73" s="106"/>
      <c r="G73" s="106"/>
      <c r="H73" s="106"/>
      <c r="I73" s="13"/>
      <c r="J73" s="13"/>
      <c r="K73" s="13"/>
      <c r="L73" s="13"/>
    </row>
    <row r="74" spans="1:12" ht="15.6" x14ac:dyDescent="0.3">
      <c r="A74" s="107" t="s">
        <v>78</v>
      </c>
      <c r="B74" s="61"/>
      <c r="C74" s="61"/>
      <c r="D74" s="822"/>
      <c r="E74" s="822"/>
      <c r="F74" s="822"/>
      <c r="G74" s="822"/>
      <c r="H74" s="822"/>
      <c r="I74" s="13"/>
      <c r="J74" s="13"/>
      <c r="K74" s="13"/>
      <c r="L74" s="13"/>
    </row>
    <row r="75" spans="1:12" ht="15" x14ac:dyDescent="0.25">
      <c r="A75" s="61"/>
      <c r="B75" s="61"/>
      <c r="C75" s="61"/>
      <c r="D75" s="22"/>
      <c r="E75" s="22"/>
      <c r="F75" s="22"/>
      <c r="G75" s="22"/>
      <c r="H75" s="22"/>
      <c r="I75" s="13"/>
      <c r="J75" s="13"/>
      <c r="K75" s="13"/>
      <c r="L75" s="13"/>
    </row>
    <row r="76" spans="1:12" ht="15.6" x14ac:dyDescent="0.3">
      <c r="A76" s="107" t="s">
        <v>79</v>
      </c>
      <c r="B76" s="61"/>
      <c r="C76" s="61"/>
      <c r="D76" s="822"/>
      <c r="E76" s="822"/>
      <c r="F76" s="822"/>
      <c r="G76" s="822"/>
      <c r="H76" s="822"/>
      <c r="I76" s="13"/>
      <c r="J76" s="13"/>
      <c r="K76" s="13"/>
      <c r="L76" s="13"/>
    </row>
    <row r="77" spans="1:12" ht="15" x14ac:dyDescent="0.25">
      <c r="A77" s="61"/>
      <c r="B77" s="61"/>
      <c r="C77" s="61"/>
      <c r="D77" s="822"/>
      <c r="E77" s="822"/>
      <c r="F77" s="822"/>
      <c r="G77" s="822"/>
      <c r="H77" s="822"/>
      <c r="I77" s="13"/>
      <c r="J77" s="13"/>
      <c r="K77" s="13"/>
      <c r="L77" s="13"/>
    </row>
    <row r="78" spans="1:12" ht="15.6" x14ac:dyDescent="0.3">
      <c r="A78" s="107" t="s">
        <v>591</v>
      </c>
      <c r="B78" s="61"/>
      <c r="C78" s="61"/>
      <c r="D78" s="822"/>
      <c r="E78" s="822"/>
      <c r="F78" s="822"/>
      <c r="G78" s="822"/>
      <c r="H78" s="822"/>
      <c r="I78" s="13"/>
      <c r="J78" s="13"/>
      <c r="K78" s="13"/>
      <c r="L78" s="13"/>
    </row>
    <row r="79" spans="1:12" x14ac:dyDescent="0.25">
      <c r="A79" s="13"/>
      <c r="B79" s="13"/>
      <c r="C79" s="13"/>
      <c r="D79" s="13"/>
      <c r="E79" s="13"/>
      <c r="F79" s="13"/>
      <c r="G79" s="13"/>
      <c r="H79" s="13"/>
      <c r="I79" s="13"/>
      <c r="J79" s="13"/>
      <c r="K79" s="13"/>
      <c r="L79" s="13"/>
    </row>
    <row r="80" spans="1:12" x14ac:dyDescent="0.25">
      <c r="A80" s="13"/>
      <c r="B80" s="13"/>
      <c r="C80" s="13"/>
      <c r="D80" s="13"/>
      <c r="E80" s="13"/>
      <c r="F80" s="13"/>
      <c r="G80" s="13"/>
      <c r="H80" s="13"/>
      <c r="I80" s="13"/>
      <c r="J80" s="13"/>
      <c r="K80" s="13"/>
      <c r="L80" s="13"/>
    </row>
  </sheetData>
  <sheetProtection algorithmName="SHA-512" hashValue="olrQ/e4OE3y9jD9R9gXsgCNrtmF+Y9dH2DLjUEMDU4hrJBRNf50BD2zb5HvGanH3SetABJ12WoB0GlgSKaU4Bw==" saltValue="1eVy5Fnbvcjn6fyO/ARIAg==" spinCount="100000" sheet="1" objects="1" scenarios="1"/>
  <mergeCells count="30">
    <mergeCell ref="A40:C40"/>
    <mergeCell ref="D6:H6"/>
    <mergeCell ref="D7:H7"/>
    <mergeCell ref="D8:H8"/>
    <mergeCell ref="D9:H9"/>
    <mergeCell ref="A10:C10"/>
    <mergeCell ref="D10:H10"/>
    <mergeCell ref="A27:F27"/>
    <mergeCell ref="A39:C39"/>
    <mergeCell ref="G11:H11"/>
    <mergeCell ref="A58:C58"/>
    <mergeCell ref="A41:C41"/>
    <mergeCell ref="A42:C42"/>
    <mergeCell ref="A43:C43"/>
    <mergeCell ref="A44:C44"/>
    <mergeCell ref="A45:C45"/>
    <mergeCell ref="A46:C46"/>
    <mergeCell ref="A47:C47"/>
    <mergeCell ref="A48:C48"/>
    <mergeCell ref="A55:C55"/>
    <mergeCell ref="A56:C56"/>
    <mergeCell ref="A57:C57"/>
    <mergeCell ref="D78:H78"/>
    <mergeCell ref="A59:C59"/>
    <mergeCell ref="A60:C60"/>
    <mergeCell ref="A61:C61"/>
    <mergeCell ref="D72:E72"/>
    <mergeCell ref="D74:H74"/>
    <mergeCell ref="D76:H76"/>
    <mergeCell ref="D77:H77"/>
  </mergeCells>
  <pageMargins left="0.35" right="0.25" top="0.32" bottom="0.5" header="0.32" footer="0.3"/>
  <pageSetup scale="92" orientation="portrait" r:id="rId1"/>
  <headerFooter alignWithMargins="0">
    <oddFooter>&amp;L&amp;7&amp;D NHD 775.687.2033&amp;C&amp;7Page &amp;P of &amp;N&amp;R&amp;7&amp;F  &amp;A</oddFooter>
  </headerFooter>
  <rowBreaks count="1" manualBreakCount="1">
    <brk id="50" max="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45"/>
  <sheetViews>
    <sheetView showGridLines="0" zoomScaleNormal="100" zoomScaleSheetLayoutView="100" workbookViewId="0">
      <selection activeCell="C8" sqref="C8"/>
    </sheetView>
  </sheetViews>
  <sheetFormatPr defaultColWidth="9.109375" defaultRowHeight="14.4" x14ac:dyDescent="0.3"/>
  <cols>
    <col min="1" max="1" width="8.109375" style="112" customWidth="1"/>
    <col min="2" max="2" width="37.44140625" style="112" customWidth="1"/>
    <col min="3" max="3" width="15.5546875" style="112" customWidth="1"/>
    <col min="4" max="4" width="14.6640625" style="112" customWidth="1"/>
    <col min="5" max="5" width="10.109375" style="112" customWidth="1"/>
    <col min="6" max="6" width="13.109375" style="112" customWidth="1"/>
    <col min="7" max="8" width="16" style="112" customWidth="1"/>
    <col min="9" max="9" width="11.33203125" style="112" customWidth="1"/>
    <col min="10" max="10" width="10.6640625" style="112" customWidth="1"/>
    <col min="11" max="11" width="11.109375" style="112" customWidth="1"/>
    <col min="12" max="12" width="14.6640625" style="112" customWidth="1"/>
    <col min="13" max="13" width="0.88671875" style="112" customWidth="1"/>
    <col min="14" max="14" width="1.5546875" style="112" customWidth="1"/>
    <col min="15" max="15" width="2.5546875" style="112" customWidth="1"/>
    <col min="16" max="16384" width="9.109375" style="112"/>
  </cols>
  <sheetData>
    <row r="1" spans="1:14" x14ac:dyDescent="0.3">
      <c r="A1" s="1" t="str">
        <f>Div</f>
        <v>State of Nevada Housing Division</v>
      </c>
      <c r="B1" s="2"/>
      <c r="K1" s="14" t="s">
        <v>20</v>
      </c>
      <c r="L1" s="14"/>
    </row>
    <row r="2" spans="1:14" ht="15.6" x14ac:dyDescent="0.3">
      <c r="A2" s="4" t="str">
        <f>nhd</f>
        <v>2014 LOW-INCOME HOUSING UNIVERSAL FUNDING APPLICATION</v>
      </c>
      <c r="B2" s="5"/>
    </row>
    <row r="3" spans="1:14" ht="15.6" x14ac:dyDescent="0.3">
      <c r="A3" s="113" t="s">
        <v>80</v>
      </c>
      <c r="B3" s="8"/>
    </row>
    <row r="4" spans="1:14" ht="7.5" customHeight="1" x14ac:dyDescent="0.3"/>
    <row r="5" spans="1:14" ht="13.5" customHeight="1" x14ac:dyDescent="0.3">
      <c r="A5" s="114" t="s">
        <v>636</v>
      </c>
      <c r="B5" s="114"/>
      <c r="C5" s="114"/>
      <c r="D5" s="114"/>
      <c r="E5" s="114"/>
      <c r="F5" s="114"/>
      <c r="G5" s="114"/>
      <c r="H5" s="114"/>
      <c r="I5" s="114"/>
      <c r="J5" s="114"/>
      <c r="K5" s="114"/>
      <c r="L5" s="114"/>
      <c r="M5" s="114"/>
      <c r="N5" s="114"/>
    </row>
    <row r="6" spans="1:14" ht="15.6" x14ac:dyDescent="0.3">
      <c r="A6" s="9" t="s">
        <v>81</v>
      </c>
      <c r="B6" s="115" t="s">
        <v>82</v>
      </c>
      <c r="C6" s="116" t="s">
        <v>83</v>
      </c>
      <c r="D6" s="117"/>
      <c r="E6" s="117"/>
      <c r="F6" s="117"/>
      <c r="G6" s="117"/>
      <c r="H6" s="118"/>
      <c r="I6" s="118"/>
      <c r="J6" s="114"/>
      <c r="K6" s="114"/>
      <c r="L6" s="114"/>
      <c r="M6" s="114"/>
      <c r="N6" s="114"/>
    </row>
    <row r="7" spans="1:14" ht="15.6" x14ac:dyDescent="0.3">
      <c r="A7" s="9"/>
      <c r="B7" s="119" t="s">
        <v>84</v>
      </c>
      <c r="C7" s="120">
        <f>+'Self-Scoring'!F12</f>
        <v>0</v>
      </c>
      <c r="D7" s="119" t="s">
        <v>85</v>
      </c>
      <c r="F7" s="121" t="s">
        <v>29</v>
      </c>
      <c r="G7" s="122">
        <f>TotUnits</f>
        <v>0</v>
      </c>
      <c r="H7" s="123" t="s">
        <v>651</v>
      </c>
      <c r="J7" s="114"/>
      <c r="K7" s="114"/>
      <c r="L7" s="114"/>
      <c r="M7" s="114"/>
      <c r="N7" s="114"/>
    </row>
    <row r="8" spans="1:14" ht="15.6" x14ac:dyDescent="0.3">
      <c r="A8" s="9"/>
      <c r="B8" s="123" t="s">
        <v>86</v>
      </c>
      <c r="C8" s="124">
        <f>43560*C7</f>
        <v>0</v>
      </c>
      <c r="D8" s="119"/>
      <c r="E8" s="642" t="str">
        <f>IF(G8&lt;&gt;G$7,"Unit Err","")</f>
        <v/>
      </c>
      <c r="F8" s="121" t="s">
        <v>29</v>
      </c>
      <c r="G8" s="125">
        <f>+E43</f>
        <v>0</v>
      </c>
      <c r="H8" s="126" t="s">
        <v>653</v>
      </c>
      <c r="I8" s="114"/>
      <c r="J8" s="114"/>
      <c r="K8" s="114"/>
      <c r="L8" s="114"/>
      <c r="M8" s="114"/>
      <c r="N8" s="114"/>
    </row>
    <row r="9" spans="1:14" ht="15.6" x14ac:dyDescent="0.3">
      <c r="A9" s="9"/>
      <c r="B9" s="127"/>
      <c r="C9" s="124"/>
      <c r="D9" s="119"/>
      <c r="E9" s="642" t="str">
        <f>IF(G9&lt;&gt;G$7,"Unit Err","")</f>
        <v/>
      </c>
      <c r="F9" s="121" t="s">
        <v>29</v>
      </c>
      <c r="G9" s="128">
        <f>+'S3 Distr &amp; Rent'!E11</f>
        <v>0</v>
      </c>
      <c r="H9" s="126" t="s">
        <v>652</v>
      </c>
      <c r="I9" s="114"/>
      <c r="J9" s="114"/>
      <c r="K9" s="114"/>
      <c r="L9" s="114"/>
      <c r="M9" s="114"/>
      <c r="N9" s="114"/>
    </row>
    <row r="10" spans="1:14" ht="31.2" x14ac:dyDescent="0.3">
      <c r="A10" s="9"/>
      <c r="B10" s="129"/>
      <c r="C10" s="130" t="s">
        <v>638</v>
      </c>
      <c r="D10" s="130" t="s">
        <v>87</v>
      </c>
      <c r="G10" s="131" t="s">
        <v>88</v>
      </c>
      <c r="H10" s="114"/>
      <c r="I10" s="114"/>
      <c r="J10" s="114"/>
      <c r="K10" s="114"/>
      <c r="L10" s="114"/>
      <c r="M10" s="114"/>
      <c r="N10" s="114"/>
    </row>
    <row r="11" spans="1:14" ht="15.6" x14ac:dyDescent="0.3">
      <c r="A11" s="9"/>
      <c r="B11" s="281" t="s">
        <v>640</v>
      </c>
      <c r="C11" s="52"/>
      <c r="D11" s="621"/>
      <c r="E11" s="841"/>
      <c r="F11" s="841"/>
      <c r="G11" s="841"/>
      <c r="H11" s="841"/>
      <c r="I11" s="841"/>
      <c r="J11" s="841"/>
      <c r="K11" s="841"/>
      <c r="L11" s="841"/>
      <c r="M11" s="114"/>
      <c r="N11" s="114"/>
    </row>
    <row r="12" spans="1:14" ht="15.6" x14ac:dyDescent="0.3">
      <c r="A12" s="9"/>
      <c r="B12" s="141" t="s">
        <v>641</v>
      </c>
      <c r="C12" s="52"/>
      <c r="D12" s="621"/>
      <c r="E12" s="842"/>
      <c r="F12" s="842"/>
      <c r="G12" s="842"/>
      <c r="H12" s="842"/>
      <c r="I12" s="842"/>
      <c r="J12" s="842"/>
      <c r="K12" s="842"/>
      <c r="L12" s="842"/>
      <c r="M12" s="114"/>
      <c r="N12" s="114"/>
    </row>
    <row r="13" spans="1:14" ht="15.6" x14ac:dyDescent="0.3">
      <c r="A13" s="9"/>
      <c r="B13" s="141" t="s">
        <v>639</v>
      </c>
      <c r="C13" s="630"/>
      <c r="D13" s="622"/>
      <c r="E13" s="842"/>
      <c r="F13" s="842"/>
      <c r="G13" s="842"/>
      <c r="H13" s="842"/>
      <c r="I13" s="842"/>
      <c r="J13" s="842"/>
      <c r="K13" s="842"/>
      <c r="L13" s="842"/>
      <c r="M13" s="114"/>
      <c r="N13" s="114"/>
    </row>
    <row r="14" spans="1:14" ht="15.6" x14ac:dyDescent="0.3">
      <c r="A14" s="9"/>
      <c r="B14" s="141" t="s">
        <v>642</v>
      </c>
      <c r="C14" s="58"/>
      <c r="D14" s="622"/>
      <c r="E14" s="842"/>
      <c r="F14" s="842"/>
      <c r="G14" s="842"/>
      <c r="H14" s="842"/>
      <c r="I14" s="842"/>
      <c r="J14" s="842"/>
      <c r="K14" s="842"/>
      <c r="L14" s="842"/>
      <c r="M14" s="114"/>
      <c r="N14" s="114"/>
    </row>
    <row r="15" spans="1:14" ht="15.6" x14ac:dyDescent="0.3">
      <c r="A15" s="9"/>
      <c r="B15" s="623" t="s">
        <v>90</v>
      </c>
      <c r="C15" s="629"/>
      <c r="D15" s="625"/>
      <c r="E15" s="843"/>
      <c r="F15" s="843"/>
      <c r="G15" s="843"/>
      <c r="H15" s="843"/>
      <c r="I15" s="843"/>
      <c r="J15" s="843"/>
      <c r="K15" s="843"/>
      <c r="L15" s="843"/>
      <c r="M15" s="114"/>
      <c r="N15" s="114"/>
    </row>
    <row r="16" spans="1:14" ht="15.6" x14ac:dyDescent="0.3">
      <c r="A16" s="9"/>
      <c r="B16" s="141" t="s">
        <v>91</v>
      </c>
      <c r="C16" s="630"/>
      <c r="D16" s="622"/>
      <c r="E16" s="842"/>
      <c r="F16" s="842"/>
      <c r="G16" s="842"/>
      <c r="H16" s="842"/>
      <c r="I16" s="842"/>
      <c r="J16" s="842"/>
      <c r="K16" s="842"/>
      <c r="L16" s="842"/>
      <c r="M16" s="114"/>
      <c r="N16" s="114"/>
    </row>
    <row r="17" spans="1:14" ht="15.6" x14ac:dyDescent="0.3">
      <c r="A17" s="9"/>
      <c r="B17" s="623" t="s">
        <v>643</v>
      </c>
      <c r="C17" s="624"/>
      <c r="D17" s="625"/>
      <c r="E17" s="843"/>
      <c r="F17" s="843"/>
      <c r="G17" s="843"/>
      <c r="H17" s="843"/>
      <c r="I17" s="843"/>
      <c r="J17" s="843"/>
      <c r="K17" s="843"/>
      <c r="L17" s="843"/>
      <c r="M17" s="114"/>
      <c r="N17" s="114"/>
    </row>
    <row r="18" spans="1:14" ht="15.6" x14ac:dyDescent="0.3">
      <c r="A18" s="9"/>
      <c r="B18" s="626" t="s">
        <v>637</v>
      </c>
      <c r="C18" s="82"/>
      <c r="D18" s="627"/>
      <c r="E18" s="841"/>
      <c r="F18" s="841"/>
      <c r="G18" s="841"/>
      <c r="H18" s="841"/>
      <c r="I18" s="841"/>
      <c r="J18" s="841"/>
      <c r="K18" s="841"/>
      <c r="L18" s="841"/>
      <c r="M18" s="114"/>
      <c r="N18" s="114"/>
    </row>
    <row r="20" spans="1:14" ht="15.6" x14ac:dyDescent="0.3">
      <c r="A20" s="134"/>
      <c r="B20" s="135"/>
      <c r="C20" s="628" t="s">
        <v>92</v>
      </c>
      <c r="D20" s="628" t="s">
        <v>93</v>
      </c>
      <c r="E20" s="123"/>
      <c r="F20" s="123"/>
      <c r="G20" s="137"/>
      <c r="H20" s="136" t="s">
        <v>92</v>
      </c>
      <c r="I20" s="136" t="s">
        <v>93</v>
      </c>
      <c r="J20" s="137"/>
      <c r="L20" s="114"/>
      <c r="M20" s="114"/>
      <c r="N20" s="114"/>
    </row>
    <row r="21" spans="1:14" ht="15.6" x14ac:dyDescent="0.3">
      <c r="A21" s="9"/>
      <c r="B21" s="138" t="s">
        <v>94</v>
      </c>
      <c r="C21" s="139"/>
      <c r="D21" s="140"/>
      <c r="E21" s="848" t="s">
        <v>95</v>
      </c>
      <c r="F21" s="848"/>
      <c r="G21" s="848"/>
      <c r="H21" s="142"/>
      <c r="I21" s="143"/>
      <c r="J21" s="137"/>
      <c r="L21" s="114"/>
      <c r="M21" s="114"/>
      <c r="N21" s="114"/>
    </row>
    <row r="22" spans="1:14" ht="15.75" customHeight="1" x14ac:dyDescent="0.3">
      <c r="A22" s="9"/>
      <c r="B22" s="133" t="s">
        <v>96</v>
      </c>
      <c r="C22" s="144"/>
      <c r="D22" s="145"/>
      <c r="E22" s="848" t="s">
        <v>97</v>
      </c>
      <c r="F22" s="848"/>
      <c r="G22" s="848"/>
      <c r="H22" s="144"/>
      <c r="I22" s="145"/>
      <c r="J22" s="137"/>
      <c r="L22" s="114"/>
      <c r="M22" s="114"/>
      <c r="N22" s="114"/>
    </row>
    <row r="23" spans="1:14" ht="15.6" x14ac:dyDescent="0.3">
      <c r="A23" s="9"/>
      <c r="B23" s="141" t="s">
        <v>603</v>
      </c>
      <c r="C23" s="145"/>
      <c r="D23" s="145"/>
      <c r="G23" s="137"/>
      <c r="H23" s="137"/>
      <c r="I23" s="137"/>
      <c r="J23" s="137"/>
      <c r="L23" s="114"/>
      <c r="M23" s="114"/>
      <c r="N23" s="114"/>
    </row>
    <row r="24" spans="1:14" ht="15.6" x14ac:dyDescent="0.3">
      <c r="A24" s="9"/>
      <c r="B24" s="133" t="s">
        <v>98</v>
      </c>
      <c r="C24" s="144"/>
      <c r="D24" s="145"/>
      <c r="G24" s="114"/>
      <c r="H24" s="114"/>
      <c r="I24" s="114"/>
      <c r="J24" s="137"/>
      <c r="L24" s="114"/>
      <c r="M24" s="114"/>
      <c r="N24" s="114"/>
    </row>
    <row r="25" spans="1:14" ht="15.6" x14ac:dyDescent="0.3">
      <c r="A25" s="9"/>
      <c r="B25" s="133" t="s">
        <v>99</v>
      </c>
      <c r="C25" s="146"/>
      <c r="D25" s="135"/>
      <c r="G25" s="114"/>
      <c r="H25" s="114"/>
      <c r="I25" s="114"/>
      <c r="J25" s="137"/>
      <c r="K25" s="114"/>
      <c r="L25" s="114"/>
      <c r="M25" s="114"/>
      <c r="N25" s="114"/>
    </row>
    <row r="26" spans="1:14" ht="9" customHeight="1" x14ac:dyDescent="0.3">
      <c r="A26" s="114"/>
      <c r="B26" s="114"/>
      <c r="C26" s="114"/>
      <c r="D26" s="114"/>
      <c r="E26" s="114"/>
      <c r="F26" s="114"/>
      <c r="G26" s="114"/>
      <c r="H26" s="114"/>
      <c r="I26" s="114"/>
      <c r="J26" s="114"/>
      <c r="K26" s="114"/>
      <c r="L26" s="114"/>
      <c r="M26" s="114"/>
      <c r="N26" s="114"/>
    </row>
    <row r="27" spans="1:14" ht="13.5" customHeight="1" x14ac:dyDescent="0.3">
      <c r="B27" s="147" t="s">
        <v>100</v>
      </c>
      <c r="C27" s="147"/>
      <c r="D27" s="147"/>
      <c r="E27" s="147"/>
      <c r="F27" s="147"/>
      <c r="G27" s="147"/>
      <c r="H27" s="147"/>
      <c r="I27" s="147"/>
      <c r="J27" s="147"/>
      <c r="K27" s="147"/>
    </row>
    <row r="28" spans="1:14" ht="9.75" customHeight="1" thickBot="1" x14ac:dyDescent="0.35"/>
    <row r="29" spans="1:14" ht="15" customHeight="1" x14ac:dyDescent="0.3">
      <c r="B29" s="836" t="s">
        <v>101</v>
      </c>
      <c r="C29" s="838" t="s">
        <v>102</v>
      </c>
      <c r="D29" s="839"/>
      <c r="E29" s="839"/>
      <c r="F29" s="840"/>
      <c r="G29" s="838" t="s">
        <v>103</v>
      </c>
      <c r="H29" s="839"/>
      <c r="I29" s="839"/>
      <c r="J29" s="840"/>
      <c r="K29" s="844" t="s">
        <v>83</v>
      </c>
      <c r="L29" s="846" t="s">
        <v>104</v>
      </c>
    </row>
    <row r="30" spans="1:14" ht="51.75" customHeight="1" thickBot="1" x14ac:dyDescent="0.35">
      <c r="B30" s="837"/>
      <c r="C30" s="148" t="s">
        <v>645</v>
      </c>
      <c r="D30" s="149" t="s">
        <v>644</v>
      </c>
      <c r="E30" s="150" t="s">
        <v>105</v>
      </c>
      <c r="F30" s="151" t="s">
        <v>102</v>
      </c>
      <c r="G30" s="148" t="s">
        <v>617</v>
      </c>
      <c r="H30" s="149" t="s">
        <v>616</v>
      </c>
      <c r="I30" s="150" t="s">
        <v>618</v>
      </c>
      <c r="J30" s="151" t="s">
        <v>619</v>
      </c>
      <c r="K30" s="845"/>
      <c r="L30" s="847"/>
    </row>
    <row r="31" spans="1:14" x14ac:dyDescent="0.3">
      <c r="A31" s="112">
        <v>1</v>
      </c>
      <c r="B31" s="152" t="s">
        <v>106</v>
      </c>
      <c r="C31" s="153"/>
      <c r="D31" s="154"/>
      <c r="E31" s="155">
        <f>SUM(C31:D31)</f>
        <v>0</v>
      </c>
      <c r="F31" s="156">
        <f>IF(OR(C31=0,D31=0),0,C31/E31)</f>
        <v>0</v>
      </c>
      <c r="G31" s="157"/>
      <c r="H31" s="158"/>
      <c r="I31" s="159">
        <f>SUM(G31:H31)</f>
        <v>0</v>
      </c>
      <c r="J31" s="156">
        <f t="shared" ref="J31:J42" si="0">IF(G31=0,0,G31/I31)</f>
        <v>0</v>
      </c>
      <c r="K31" s="160">
        <f t="shared" ref="K31:K43" si="1">MIN(F31,J31)</f>
        <v>0</v>
      </c>
      <c r="L31" s="615"/>
    </row>
    <row r="32" spans="1:14" x14ac:dyDescent="0.3">
      <c r="A32" s="112">
        <v>2</v>
      </c>
      <c r="B32" s="161"/>
      <c r="C32" s="153"/>
      <c r="D32" s="154"/>
      <c r="E32" s="155">
        <f t="shared" ref="E32:E43" si="2">SUM(C32:D32)</f>
        <v>0</v>
      </c>
      <c r="F32" s="156">
        <f>IF(OR(C32=0,D32=0),0,C32/E32)</f>
        <v>0</v>
      </c>
      <c r="G32" s="162"/>
      <c r="H32" s="163"/>
      <c r="I32" s="164">
        <f t="shared" ref="I32:I42" si="3">SUM(G32:H32)</f>
        <v>0</v>
      </c>
      <c r="J32" s="156">
        <f t="shared" si="0"/>
        <v>0</v>
      </c>
      <c r="K32" s="165">
        <f t="shared" si="1"/>
        <v>0</v>
      </c>
      <c r="L32" s="616"/>
    </row>
    <row r="33" spans="1:12" x14ac:dyDescent="0.3">
      <c r="A33" s="112">
        <v>3</v>
      </c>
      <c r="B33" s="161"/>
      <c r="C33" s="153"/>
      <c r="D33" s="154"/>
      <c r="E33" s="155">
        <f t="shared" si="2"/>
        <v>0</v>
      </c>
      <c r="F33" s="156">
        <f t="shared" ref="F33:F43" si="4">IF(OR(C33=0,D33=0),0,C33/E33)</f>
        <v>0</v>
      </c>
      <c r="G33" s="162"/>
      <c r="H33" s="163"/>
      <c r="I33" s="164">
        <f t="shared" si="3"/>
        <v>0</v>
      </c>
      <c r="J33" s="156">
        <f t="shared" si="0"/>
        <v>0</v>
      </c>
      <c r="K33" s="165">
        <f t="shared" si="1"/>
        <v>0</v>
      </c>
      <c r="L33" s="616"/>
    </row>
    <row r="34" spans="1:12" x14ac:dyDescent="0.3">
      <c r="A34" s="112">
        <v>4</v>
      </c>
      <c r="B34" s="161"/>
      <c r="C34" s="153"/>
      <c r="D34" s="154"/>
      <c r="E34" s="155">
        <f t="shared" si="2"/>
        <v>0</v>
      </c>
      <c r="F34" s="156">
        <f t="shared" si="4"/>
        <v>0</v>
      </c>
      <c r="G34" s="162"/>
      <c r="H34" s="163"/>
      <c r="I34" s="164">
        <f t="shared" si="3"/>
        <v>0</v>
      </c>
      <c r="J34" s="156">
        <f t="shared" si="0"/>
        <v>0</v>
      </c>
      <c r="K34" s="165">
        <f t="shared" si="1"/>
        <v>0</v>
      </c>
      <c r="L34" s="616"/>
    </row>
    <row r="35" spans="1:12" x14ac:dyDescent="0.3">
      <c r="A35" s="112">
        <v>5</v>
      </c>
      <c r="B35" s="161"/>
      <c r="C35" s="153"/>
      <c r="D35" s="154"/>
      <c r="E35" s="155">
        <f t="shared" si="2"/>
        <v>0</v>
      </c>
      <c r="F35" s="156">
        <f t="shared" si="4"/>
        <v>0</v>
      </c>
      <c r="G35" s="162"/>
      <c r="H35" s="163"/>
      <c r="I35" s="164">
        <f t="shared" si="3"/>
        <v>0</v>
      </c>
      <c r="J35" s="156">
        <f t="shared" si="0"/>
        <v>0</v>
      </c>
      <c r="K35" s="165">
        <f t="shared" si="1"/>
        <v>0</v>
      </c>
      <c r="L35" s="616"/>
    </row>
    <row r="36" spans="1:12" x14ac:dyDescent="0.3">
      <c r="A36" s="112">
        <v>6</v>
      </c>
      <c r="B36" s="161"/>
      <c r="C36" s="153"/>
      <c r="D36" s="154"/>
      <c r="E36" s="155">
        <f t="shared" si="2"/>
        <v>0</v>
      </c>
      <c r="F36" s="156">
        <f t="shared" si="4"/>
        <v>0</v>
      </c>
      <c r="G36" s="162"/>
      <c r="H36" s="163"/>
      <c r="I36" s="164">
        <f t="shared" si="3"/>
        <v>0</v>
      </c>
      <c r="J36" s="156">
        <f t="shared" si="0"/>
        <v>0</v>
      </c>
      <c r="K36" s="165">
        <f t="shared" si="1"/>
        <v>0</v>
      </c>
      <c r="L36" s="616"/>
    </row>
    <row r="37" spans="1:12" x14ac:dyDescent="0.3">
      <c r="A37" s="112">
        <v>7</v>
      </c>
      <c r="B37" s="161"/>
      <c r="C37" s="153"/>
      <c r="D37" s="154"/>
      <c r="E37" s="155">
        <f t="shared" si="2"/>
        <v>0</v>
      </c>
      <c r="F37" s="156">
        <f t="shared" si="4"/>
        <v>0</v>
      </c>
      <c r="G37" s="162"/>
      <c r="H37" s="163"/>
      <c r="I37" s="164">
        <f t="shared" si="3"/>
        <v>0</v>
      </c>
      <c r="J37" s="156">
        <f t="shared" si="0"/>
        <v>0</v>
      </c>
      <c r="K37" s="165">
        <f t="shared" si="1"/>
        <v>0</v>
      </c>
      <c r="L37" s="616"/>
    </row>
    <row r="38" spans="1:12" x14ac:dyDescent="0.3">
      <c r="A38" s="112">
        <v>8</v>
      </c>
      <c r="B38" s="161"/>
      <c r="C38" s="153"/>
      <c r="D38" s="154"/>
      <c r="E38" s="155">
        <f t="shared" si="2"/>
        <v>0</v>
      </c>
      <c r="F38" s="156">
        <f t="shared" si="4"/>
        <v>0</v>
      </c>
      <c r="G38" s="162"/>
      <c r="H38" s="163"/>
      <c r="I38" s="164">
        <f t="shared" si="3"/>
        <v>0</v>
      </c>
      <c r="J38" s="156">
        <f t="shared" si="0"/>
        <v>0</v>
      </c>
      <c r="K38" s="165">
        <f t="shared" si="1"/>
        <v>0</v>
      </c>
      <c r="L38" s="616"/>
    </row>
    <row r="39" spans="1:12" x14ac:dyDescent="0.3">
      <c r="A39" s="112">
        <v>9</v>
      </c>
      <c r="B39" s="161"/>
      <c r="C39" s="153"/>
      <c r="D39" s="154"/>
      <c r="E39" s="155">
        <f t="shared" si="2"/>
        <v>0</v>
      </c>
      <c r="F39" s="156">
        <f t="shared" si="4"/>
        <v>0</v>
      </c>
      <c r="G39" s="162"/>
      <c r="H39" s="163"/>
      <c r="I39" s="164">
        <f t="shared" si="3"/>
        <v>0</v>
      </c>
      <c r="J39" s="156">
        <f t="shared" si="0"/>
        <v>0</v>
      </c>
      <c r="K39" s="165">
        <f t="shared" si="1"/>
        <v>0</v>
      </c>
      <c r="L39" s="616"/>
    </row>
    <row r="40" spans="1:12" x14ac:dyDescent="0.3">
      <c r="A40" s="112">
        <v>10</v>
      </c>
      <c r="B40" s="161"/>
      <c r="C40" s="153"/>
      <c r="D40" s="154"/>
      <c r="E40" s="155">
        <f t="shared" si="2"/>
        <v>0</v>
      </c>
      <c r="F40" s="156">
        <f t="shared" si="4"/>
        <v>0</v>
      </c>
      <c r="G40" s="162"/>
      <c r="H40" s="163"/>
      <c r="I40" s="164">
        <f t="shared" si="3"/>
        <v>0</v>
      </c>
      <c r="J40" s="156">
        <f t="shared" si="0"/>
        <v>0</v>
      </c>
      <c r="K40" s="165">
        <f t="shared" si="1"/>
        <v>0</v>
      </c>
      <c r="L40" s="616"/>
    </row>
    <row r="41" spans="1:12" x14ac:dyDescent="0.3">
      <c r="A41" s="112">
        <v>11</v>
      </c>
      <c r="B41" s="161"/>
      <c r="C41" s="153"/>
      <c r="D41" s="154"/>
      <c r="E41" s="155">
        <f t="shared" si="2"/>
        <v>0</v>
      </c>
      <c r="F41" s="156">
        <f t="shared" si="4"/>
        <v>0</v>
      </c>
      <c r="G41" s="166"/>
      <c r="H41" s="167"/>
      <c r="I41" s="168">
        <f t="shared" si="3"/>
        <v>0</v>
      </c>
      <c r="J41" s="156">
        <f t="shared" si="0"/>
        <v>0</v>
      </c>
      <c r="K41" s="165">
        <f t="shared" si="1"/>
        <v>0</v>
      </c>
      <c r="L41" s="616"/>
    </row>
    <row r="42" spans="1:12" x14ac:dyDescent="0.3">
      <c r="A42" s="112">
        <v>12</v>
      </c>
      <c r="B42" s="169"/>
      <c r="C42" s="170"/>
      <c r="D42" s="171"/>
      <c r="E42" s="172">
        <f t="shared" si="2"/>
        <v>0</v>
      </c>
      <c r="F42" s="173">
        <f t="shared" si="4"/>
        <v>0</v>
      </c>
      <c r="G42" s="174"/>
      <c r="H42" s="175"/>
      <c r="I42" s="176">
        <f t="shared" si="3"/>
        <v>0</v>
      </c>
      <c r="J42" s="173">
        <f t="shared" si="0"/>
        <v>0</v>
      </c>
      <c r="K42" s="177">
        <f t="shared" si="1"/>
        <v>0</v>
      </c>
      <c r="L42" s="617"/>
    </row>
    <row r="43" spans="1:12" ht="16.2" thickBot="1" x14ac:dyDescent="0.35">
      <c r="B43" s="178" t="s">
        <v>107</v>
      </c>
      <c r="C43" s="179">
        <f>SUM(C31:C42)</f>
        <v>0</v>
      </c>
      <c r="D43" s="180">
        <f>SUM(D31:D42)</f>
        <v>0</v>
      </c>
      <c r="E43" s="181">
        <f t="shared" si="2"/>
        <v>0</v>
      </c>
      <c r="F43" s="631">
        <f t="shared" si="4"/>
        <v>0</v>
      </c>
      <c r="G43" s="182">
        <f>SUM(G31:G42)</f>
        <v>0</v>
      </c>
      <c r="H43" s="183">
        <f>SUM(H31:H42)</f>
        <v>0</v>
      </c>
      <c r="I43" s="184">
        <f>SUM(I31:I42)</f>
        <v>0</v>
      </c>
      <c r="J43" s="185">
        <f>IF(G43&gt;0,G43/(G43+H43),0)</f>
        <v>0</v>
      </c>
      <c r="K43" s="186">
        <f t="shared" si="1"/>
        <v>0</v>
      </c>
      <c r="L43" s="187"/>
    </row>
    <row r="44" spans="1:12" x14ac:dyDescent="0.3">
      <c r="H44" s="112" t="s">
        <v>620</v>
      </c>
      <c r="I44" s="593">
        <f>+D13</f>
        <v>0</v>
      </c>
    </row>
    <row r="45" spans="1:12" x14ac:dyDescent="0.3">
      <c r="I45" s="593">
        <f>+I44-I43</f>
        <v>0</v>
      </c>
    </row>
  </sheetData>
  <sheetProtection algorithmName="SHA-512" hashValue="HEvXbzC6O3xVwtnDUVXV9wMzgQD5JSN/Br5rNOua/z9y8F+JZT5aGARlq7rbraPcqQfV7eQ5kHBm1cXKIwu9YQ==" saltValue="HTExppKGGUqU8InwYcEFVQ==" spinCount="100000" sheet="1" objects="1" scenarios="1"/>
  <mergeCells count="15">
    <mergeCell ref="B29:B30"/>
    <mergeCell ref="C29:F29"/>
    <mergeCell ref="G29:J29"/>
    <mergeCell ref="E11:L11"/>
    <mergeCell ref="E18:L18"/>
    <mergeCell ref="E13:L13"/>
    <mergeCell ref="E15:L15"/>
    <mergeCell ref="K29:K30"/>
    <mergeCell ref="L29:L30"/>
    <mergeCell ref="E21:G21"/>
    <mergeCell ref="E22:G22"/>
    <mergeCell ref="E16:L16"/>
    <mergeCell ref="E14:L14"/>
    <mergeCell ref="E17:L17"/>
    <mergeCell ref="E12:L12"/>
  </mergeCells>
  <pageMargins left="0.25" right="0.25" top="0.5" bottom="0.44999999999999996" header="0.25" footer="0.25"/>
  <pageSetup scale="76" firstPageNumber="5" orientation="landscape" r:id="rId1"/>
  <headerFooter>
    <oddHeader xml:space="preserve">&amp;L &amp;C &amp;R </oddHeader>
    <oddFooter>&amp;L&amp;7&amp;D NHD 775.687.2033&amp;C&amp;7&amp;F  &amp;A&amp;R&amp;7Page &amp;P of &amp;N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7"/>
  <sheetViews>
    <sheetView showGridLines="0" zoomScaleNormal="100" zoomScaleSheetLayoutView="100" workbookViewId="0"/>
  </sheetViews>
  <sheetFormatPr defaultColWidth="9.109375" defaultRowHeight="13.2" x14ac:dyDescent="0.25"/>
  <cols>
    <col min="1" max="1" width="7.109375" style="2" customWidth="1"/>
    <col min="2" max="2" width="15.88671875" style="2" customWidth="1"/>
    <col min="3" max="3" width="16.44140625" style="2" customWidth="1"/>
    <col min="4" max="4" width="15.33203125" style="2" customWidth="1"/>
    <col min="5" max="10" width="10.33203125" style="2" customWidth="1"/>
    <col min="11" max="11" width="13.6640625" style="2" customWidth="1"/>
    <col min="12" max="12" width="13.88671875" style="2" customWidth="1"/>
    <col min="13" max="13" width="12.5546875" style="2" customWidth="1"/>
    <col min="14" max="16384" width="9.109375" style="2"/>
  </cols>
  <sheetData>
    <row r="1" spans="1:15" x14ac:dyDescent="0.25">
      <c r="A1" s="1" t="str">
        <f>Div</f>
        <v>State of Nevada Housing Division</v>
      </c>
      <c r="F1" s="14" t="s">
        <v>20</v>
      </c>
      <c r="G1" s="14"/>
      <c r="H1" s="14"/>
      <c r="I1" s="14"/>
    </row>
    <row r="2" spans="1:15" ht="15.6" x14ac:dyDescent="0.3">
      <c r="A2" s="4" t="str">
        <f>nhd</f>
        <v>2014 LOW-INCOME HOUSING UNIVERSAL FUNDING APPLICATION</v>
      </c>
      <c r="B2" s="5"/>
      <c r="C2" s="5"/>
      <c r="D2" s="6"/>
      <c r="E2" s="6"/>
      <c r="F2" s="6"/>
      <c r="G2" s="6"/>
      <c r="H2" s="6"/>
      <c r="I2" s="6"/>
    </row>
    <row r="3" spans="1:15" ht="15.6" x14ac:dyDescent="0.3">
      <c r="A3" s="113" t="s">
        <v>108</v>
      </c>
      <c r="B3" s="8"/>
      <c r="C3" s="8"/>
      <c r="D3" s="6"/>
      <c r="E3" s="6"/>
      <c r="F3" s="6"/>
      <c r="G3" s="6"/>
      <c r="H3" s="6"/>
      <c r="I3" s="6"/>
      <c r="J3" s="6"/>
      <c r="K3" s="6"/>
      <c r="L3" s="6"/>
      <c r="M3" s="6"/>
    </row>
    <row r="4" spans="1:15" ht="20.25" customHeight="1" x14ac:dyDescent="0.3">
      <c r="A4" s="114" t="s">
        <v>636</v>
      </c>
      <c r="B4" s="9"/>
      <c r="C4" s="9"/>
      <c r="D4" s="9"/>
      <c r="E4" s="9"/>
      <c r="F4" s="9"/>
      <c r="G4" s="9"/>
      <c r="H4" s="9"/>
      <c r="I4" s="9"/>
      <c r="J4" s="9"/>
      <c r="K4" s="9"/>
      <c r="L4" s="9"/>
      <c r="M4" s="9"/>
      <c r="N4" s="9"/>
      <c r="O4" s="9"/>
    </row>
    <row r="5" spans="1:15" ht="15.6" x14ac:dyDescent="0.3">
      <c r="A5" s="9" t="s">
        <v>81</v>
      </c>
      <c r="B5" s="115" t="s">
        <v>109</v>
      </c>
      <c r="C5" s="115"/>
      <c r="D5" s="188" t="s">
        <v>108</v>
      </c>
      <c r="E5" s="189"/>
      <c r="F5" s="189"/>
      <c r="G5" s="189"/>
      <c r="H5" s="189"/>
      <c r="I5" s="117"/>
      <c r="K5" s="9"/>
    </row>
    <row r="6" spans="1:15" ht="15.6" x14ac:dyDescent="0.3">
      <c r="A6" s="9"/>
      <c r="B6" s="190"/>
      <c r="C6" s="190"/>
      <c r="D6" s="191"/>
      <c r="K6" s="9"/>
    </row>
    <row r="7" spans="1:15" ht="15.6" x14ac:dyDescent="0.25">
      <c r="A7" s="9"/>
      <c r="B7" s="853" t="s">
        <v>646</v>
      </c>
      <c r="C7" s="853"/>
      <c r="D7" s="855"/>
      <c r="E7" s="855"/>
      <c r="F7" s="192"/>
      <c r="G7" s="192"/>
      <c r="H7" s="192"/>
      <c r="K7" s="9"/>
    </row>
    <row r="8" spans="1:15" ht="15.6" x14ac:dyDescent="0.25">
      <c r="A8" s="9"/>
      <c r="B8" s="856" t="s">
        <v>110</v>
      </c>
      <c r="C8" s="856"/>
      <c r="D8" s="855"/>
      <c r="E8" s="855"/>
      <c r="F8" s="192"/>
      <c r="G8" s="192"/>
      <c r="H8" s="192"/>
      <c r="K8" s="9"/>
    </row>
    <row r="9" spans="1:15" ht="15" customHeight="1" x14ac:dyDescent="0.25">
      <c r="A9" s="9"/>
      <c r="B9" s="132" t="s">
        <v>111</v>
      </c>
      <c r="C9" s="132"/>
      <c r="D9" s="857"/>
      <c r="E9" s="857"/>
      <c r="F9" s="194"/>
      <c r="G9" s="194"/>
      <c r="H9" s="194"/>
      <c r="K9" s="9"/>
    </row>
    <row r="10" spans="1:15" ht="15.6" x14ac:dyDescent="0.25">
      <c r="A10" s="9"/>
      <c r="B10" s="132"/>
      <c r="C10" s="132"/>
      <c r="D10" s="195"/>
      <c r="K10" s="9"/>
    </row>
    <row r="11" spans="1:15" ht="15" x14ac:dyDescent="0.25">
      <c r="A11" s="9"/>
      <c r="B11" s="196" t="s">
        <v>112</v>
      </c>
      <c r="C11" s="196"/>
      <c r="K11" s="9"/>
    </row>
    <row r="12" spans="1:15" ht="15" x14ac:dyDescent="0.25">
      <c r="A12" s="9"/>
      <c r="B12" s="853" t="s">
        <v>113</v>
      </c>
      <c r="C12" s="853"/>
      <c r="K12" s="9"/>
    </row>
    <row r="13" spans="1:15" ht="15.6" x14ac:dyDescent="0.25">
      <c r="A13" s="9"/>
      <c r="B13" s="197"/>
      <c r="C13" s="197"/>
      <c r="D13" s="198" t="s">
        <v>114</v>
      </c>
      <c r="E13" s="858" t="s">
        <v>675</v>
      </c>
      <c r="F13" s="858"/>
      <c r="G13" s="858"/>
      <c r="H13" s="858"/>
      <c r="I13" s="858"/>
      <c r="J13" s="858"/>
      <c r="K13" s="9"/>
    </row>
    <row r="14" spans="1:15" ht="15.6" x14ac:dyDescent="0.25">
      <c r="A14" s="9"/>
      <c r="B14" s="130" t="s">
        <v>116</v>
      </c>
      <c r="C14" s="130"/>
      <c r="D14" s="130" t="s">
        <v>117</v>
      </c>
      <c r="E14" s="130" t="s">
        <v>674</v>
      </c>
      <c r="F14" s="130">
        <v>1</v>
      </c>
      <c r="G14" s="130">
        <v>2</v>
      </c>
      <c r="H14" s="130">
        <v>3</v>
      </c>
      <c r="I14" s="130">
        <v>4</v>
      </c>
      <c r="J14" s="130">
        <v>5</v>
      </c>
      <c r="K14" s="9"/>
    </row>
    <row r="15" spans="1:15" ht="15.6" x14ac:dyDescent="0.25">
      <c r="A15" s="9"/>
      <c r="B15" s="132" t="s">
        <v>119</v>
      </c>
      <c r="C15" s="132"/>
      <c r="D15" s="146"/>
      <c r="E15" s="651"/>
      <c r="F15" s="651"/>
      <c r="G15" s="651"/>
      <c r="H15" s="651"/>
      <c r="I15" s="651"/>
      <c r="J15" s="651"/>
      <c r="K15" s="9"/>
    </row>
    <row r="16" spans="1:15" ht="15.6" x14ac:dyDescent="0.25">
      <c r="A16" s="9"/>
      <c r="B16" s="848" t="s">
        <v>120</v>
      </c>
      <c r="C16" s="848"/>
      <c r="D16" s="146"/>
      <c r="E16" s="651"/>
      <c r="F16" s="651"/>
      <c r="G16" s="651"/>
      <c r="H16" s="651"/>
      <c r="I16" s="651"/>
      <c r="J16" s="651"/>
      <c r="K16" s="9"/>
    </row>
    <row r="17" spans="1:15" ht="15.6" x14ac:dyDescent="0.25">
      <c r="A17" s="9"/>
      <c r="B17" s="133" t="s">
        <v>121</v>
      </c>
      <c r="C17" s="133"/>
      <c r="D17" s="146"/>
      <c r="E17" s="651"/>
      <c r="F17" s="651"/>
      <c r="G17" s="651"/>
      <c r="H17" s="651"/>
      <c r="I17" s="651"/>
      <c r="J17" s="651"/>
      <c r="K17" s="9"/>
    </row>
    <row r="18" spans="1:15" ht="15.6" x14ac:dyDescent="0.25">
      <c r="A18" s="9"/>
      <c r="B18" s="133" t="s">
        <v>122</v>
      </c>
      <c r="C18" s="133"/>
      <c r="D18" s="146"/>
      <c r="E18" s="651"/>
      <c r="F18" s="651"/>
      <c r="G18" s="651"/>
      <c r="H18" s="651"/>
      <c r="I18" s="651"/>
      <c r="J18" s="651"/>
      <c r="K18" s="9"/>
    </row>
    <row r="19" spans="1:15" ht="15.6" x14ac:dyDescent="0.25">
      <c r="A19" s="9"/>
      <c r="B19" s="133" t="s">
        <v>123</v>
      </c>
      <c r="C19" s="133"/>
      <c r="D19" s="146"/>
      <c r="E19" s="651"/>
      <c r="F19" s="651"/>
      <c r="G19" s="651"/>
      <c r="H19" s="651"/>
      <c r="I19" s="651"/>
      <c r="J19" s="651"/>
      <c r="K19" s="9"/>
    </row>
    <row r="20" spans="1:15" ht="15.6" x14ac:dyDescent="0.25">
      <c r="A20" s="9"/>
      <c r="B20" s="133" t="s">
        <v>124</v>
      </c>
      <c r="C20" s="133"/>
      <c r="D20" s="146"/>
      <c r="E20" s="651"/>
      <c r="F20" s="651"/>
      <c r="G20" s="651"/>
      <c r="H20" s="651"/>
      <c r="I20" s="651"/>
      <c r="J20" s="651"/>
      <c r="K20" s="9"/>
    </row>
    <row r="21" spans="1:15" ht="15.6" x14ac:dyDescent="0.25">
      <c r="A21" s="9"/>
      <c r="B21" s="133" t="s">
        <v>125</v>
      </c>
      <c r="C21" s="133"/>
      <c r="D21" s="146"/>
      <c r="E21" s="651"/>
      <c r="F21" s="651"/>
      <c r="G21" s="651"/>
      <c r="H21" s="651"/>
      <c r="I21" s="651"/>
      <c r="J21" s="651"/>
      <c r="K21" s="9"/>
    </row>
    <row r="22" spans="1:15" ht="15.6" x14ac:dyDescent="0.25">
      <c r="A22" s="9"/>
      <c r="B22" s="133" t="s">
        <v>126</v>
      </c>
      <c r="C22" s="133"/>
      <c r="D22" s="146"/>
      <c r="E22" s="651"/>
      <c r="F22" s="651"/>
      <c r="G22" s="651"/>
      <c r="H22" s="651"/>
      <c r="I22" s="651"/>
      <c r="J22" s="651"/>
      <c r="K22" s="9"/>
    </row>
    <row r="23" spans="1:15" ht="15.6" x14ac:dyDescent="0.25">
      <c r="A23" s="9"/>
      <c r="B23" s="133" t="s">
        <v>127</v>
      </c>
      <c r="C23" s="133"/>
      <c r="D23" s="146"/>
      <c r="E23" s="651"/>
      <c r="F23" s="651"/>
      <c r="G23" s="651"/>
      <c r="H23" s="651"/>
      <c r="I23" s="651"/>
      <c r="J23" s="651"/>
      <c r="K23" s="9"/>
    </row>
    <row r="24" spans="1:15" ht="15.6" x14ac:dyDescent="0.25">
      <c r="A24" s="9"/>
      <c r="B24" s="141" t="s">
        <v>128</v>
      </c>
      <c r="C24" s="141"/>
      <c r="D24" s="146"/>
      <c r="E24" s="651"/>
      <c r="F24" s="651"/>
      <c r="G24" s="651"/>
      <c r="H24" s="651"/>
      <c r="I24" s="651"/>
      <c r="J24" s="651"/>
      <c r="K24" s="9"/>
    </row>
    <row r="25" spans="1:15" ht="15.6" x14ac:dyDescent="0.25">
      <c r="A25" s="9"/>
      <c r="B25" s="859" t="s">
        <v>138</v>
      </c>
      <c r="C25" s="859"/>
      <c r="D25" s="146"/>
      <c r="E25" s="651"/>
      <c r="F25" s="651"/>
      <c r="G25" s="651"/>
      <c r="H25" s="651"/>
      <c r="I25" s="651"/>
      <c r="J25" s="651"/>
      <c r="K25" s="9"/>
    </row>
    <row r="26" spans="1:15" ht="15.6" x14ac:dyDescent="0.25">
      <c r="A26" s="9"/>
      <c r="B26" s="859" t="s">
        <v>138</v>
      </c>
      <c r="C26" s="859"/>
      <c r="D26" s="146"/>
      <c r="E26" s="651"/>
      <c r="F26" s="651"/>
      <c r="G26" s="651"/>
      <c r="H26" s="651"/>
      <c r="I26" s="651"/>
      <c r="J26" s="651"/>
      <c r="K26" s="9"/>
    </row>
    <row r="27" spans="1:15" ht="15.6" x14ac:dyDescent="0.25">
      <c r="A27" s="9"/>
      <c r="B27" s="859" t="s">
        <v>138</v>
      </c>
      <c r="C27" s="859"/>
      <c r="D27" s="146"/>
      <c r="E27" s="652"/>
      <c r="F27" s="652"/>
      <c r="G27" s="652"/>
      <c r="H27" s="652"/>
      <c r="I27" s="652"/>
      <c r="J27" s="652"/>
      <c r="K27" s="9"/>
    </row>
    <row r="28" spans="1:15" ht="15.6" x14ac:dyDescent="0.25">
      <c r="A28" s="9"/>
      <c r="B28" s="135"/>
      <c r="C28" s="135"/>
      <c r="D28" s="649"/>
      <c r="E28" s="650">
        <f>SUM(E15:E27)</f>
        <v>0</v>
      </c>
      <c r="F28" s="650">
        <f t="shared" ref="F28:J28" si="0">SUM(F15:F27)</f>
        <v>0</v>
      </c>
      <c r="G28" s="650">
        <f t="shared" si="0"/>
        <v>0</v>
      </c>
      <c r="H28" s="650">
        <f t="shared" si="0"/>
        <v>0</v>
      </c>
      <c r="I28" s="650">
        <f t="shared" si="0"/>
        <v>0</v>
      </c>
      <c r="J28" s="650">
        <f t="shared" si="0"/>
        <v>0</v>
      </c>
      <c r="K28" s="9"/>
    </row>
    <row r="29" spans="1:15" ht="15" x14ac:dyDescent="0.25">
      <c r="A29" s="9"/>
      <c r="B29" s="199"/>
      <c r="C29" s="199"/>
      <c r="K29" s="9"/>
      <c r="L29" s="9"/>
      <c r="M29" s="9"/>
      <c r="N29" s="9"/>
      <c r="O29" s="9"/>
    </row>
    <row r="30" spans="1:15" ht="15" x14ac:dyDescent="0.25">
      <c r="A30" s="9"/>
      <c r="B30" s="196" t="s">
        <v>129</v>
      </c>
      <c r="C30" s="196"/>
      <c r="D30" s="850"/>
      <c r="E30" s="851"/>
      <c r="F30" s="851"/>
      <c r="G30" s="851"/>
      <c r="H30" s="851"/>
      <c r="I30" s="851"/>
      <c r="K30" s="134"/>
      <c r="L30" s="9"/>
      <c r="M30" s="9"/>
      <c r="N30" s="9"/>
      <c r="O30" s="9"/>
    </row>
    <row r="31" spans="1:15" ht="6" customHeight="1" x14ac:dyDescent="0.25">
      <c r="A31" s="9"/>
      <c r="B31" s="199"/>
      <c r="C31" s="199"/>
      <c r="K31" s="9"/>
      <c r="L31" s="9"/>
      <c r="M31" s="9"/>
      <c r="N31" s="9"/>
      <c r="O31" s="9"/>
    </row>
    <row r="32" spans="1:15" x14ac:dyDescent="0.25">
      <c r="A32" s="9"/>
      <c r="B32" s="9"/>
      <c r="C32" s="9"/>
      <c r="D32" s="9"/>
      <c r="E32" s="9"/>
      <c r="F32" s="9"/>
      <c r="G32" s="9"/>
      <c r="H32" s="9"/>
      <c r="I32" s="9"/>
      <c r="J32" s="9"/>
      <c r="K32" s="9"/>
      <c r="L32" s="9"/>
      <c r="M32" s="9"/>
      <c r="N32" s="9"/>
      <c r="O32" s="9"/>
    </row>
    <row r="33" spans="1:15" ht="15.6" x14ac:dyDescent="0.3">
      <c r="A33" s="9"/>
      <c r="B33" s="852" t="s">
        <v>130</v>
      </c>
      <c r="C33" s="852"/>
      <c r="D33" s="852"/>
      <c r="E33" s="852"/>
      <c r="F33" s="852"/>
      <c r="G33" s="852"/>
      <c r="H33" s="852"/>
      <c r="I33" s="852"/>
      <c r="J33" s="9"/>
      <c r="K33" s="9"/>
      <c r="L33" s="9"/>
      <c r="M33" s="9"/>
      <c r="N33" s="9"/>
      <c r="O33" s="9"/>
    </row>
    <row r="34" spans="1:15" ht="15" x14ac:dyDescent="0.25">
      <c r="A34" s="9"/>
      <c r="B34" s="199" t="s">
        <v>127</v>
      </c>
      <c r="C34" s="200"/>
      <c r="D34" s="201" t="s">
        <v>131</v>
      </c>
      <c r="E34" s="200"/>
      <c r="F34" s="34"/>
      <c r="G34" s="34"/>
      <c r="H34" s="34"/>
      <c r="I34" s="201"/>
      <c r="J34" s="9"/>
      <c r="K34" s="9"/>
      <c r="L34" s="9"/>
      <c r="M34" s="9"/>
      <c r="N34" s="9"/>
      <c r="O34" s="9"/>
    </row>
    <row r="35" spans="1:15" ht="15" x14ac:dyDescent="0.25">
      <c r="A35" s="9"/>
      <c r="B35" s="201" t="s">
        <v>132</v>
      </c>
      <c r="C35" s="200"/>
      <c r="D35" s="201" t="s">
        <v>133</v>
      </c>
      <c r="E35" s="200"/>
      <c r="F35" s="34"/>
      <c r="G35" s="34"/>
      <c r="H35" s="34"/>
      <c r="I35" s="201"/>
      <c r="J35" s="9"/>
      <c r="K35" s="9"/>
      <c r="L35" s="9"/>
      <c r="M35" s="9"/>
      <c r="N35" s="9"/>
      <c r="O35" s="9"/>
    </row>
    <row r="36" spans="1:15" ht="15" x14ac:dyDescent="0.25">
      <c r="A36" s="9"/>
      <c r="B36" s="201" t="s">
        <v>128</v>
      </c>
      <c r="C36" s="200"/>
      <c r="D36" s="9" t="s">
        <v>134</v>
      </c>
      <c r="E36" s="200"/>
      <c r="F36" s="34"/>
      <c r="G36" s="34"/>
      <c r="H36" s="34"/>
      <c r="K36" s="9"/>
      <c r="L36" s="9"/>
      <c r="M36" s="9"/>
      <c r="N36" s="9"/>
      <c r="O36" s="9"/>
    </row>
    <row r="37" spans="1:15" ht="15" x14ac:dyDescent="0.25">
      <c r="A37" s="9"/>
      <c r="B37" s="201"/>
      <c r="D37" s="9"/>
      <c r="K37" s="9"/>
      <c r="L37" s="9"/>
      <c r="M37" s="9"/>
      <c r="N37" s="9"/>
      <c r="O37" s="9"/>
    </row>
    <row r="38" spans="1:15" ht="15" x14ac:dyDescent="0.25">
      <c r="A38" s="9"/>
      <c r="B38" s="853" t="s">
        <v>135</v>
      </c>
      <c r="C38" s="853"/>
      <c r="D38" s="200"/>
      <c r="I38" s="201"/>
      <c r="J38" s="9"/>
      <c r="K38" s="9"/>
      <c r="L38" s="9"/>
      <c r="M38" s="9"/>
      <c r="N38" s="9"/>
      <c r="O38" s="9"/>
    </row>
    <row r="39" spans="1:15" ht="15" x14ac:dyDescent="0.25">
      <c r="A39" s="9"/>
      <c r="B39" s="854" t="s">
        <v>136</v>
      </c>
      <c r="C39" s="854"/>
      <c r="D39" s="200"/>
      <c r="E39" s="201"/>
      <c r="F39" s="202"/>
      <c r="G39" s="202"/>
      <c r="H39" s="202"/>
      <c r="I39" s="201"/>
      <c r="J39" s="9"/>
      <c r="K39" s="9"/>
      <c r="L39" s="9"/>
      <c r="M39" s="9"/>
      <c r="N39" s="9"/>
      <c r="O39" s="9"/>
    </row>
    <row r="40" spans="1:15" ht="15" x14ac:dyDescent="0.25">
      <c r="A40" s="9"/>
      <c r="B40" s="854" t="s">
        <v>137</v>
      </c>
      <c r="C40" s="854"/>
      <c r="D40" s="200"/>
      <c r="E40" s="201"/>
      <c r="F40" s="202"/>
      <c r="G40" s="202"/>
      <c r="H40" s="202"/>
      <c r="I40" s="201"/>
      <c r="J40" s="9"/>
      <c r="K40" s="9"/>
      <c r="L40" s="9"/>
      <c r="M40" s="9"/>
      <c r="N40" s="9"/>
      <c r="O40" s="9"/>
    </row>
    <row r="41" spans="1:15" ht="15" x14ac:dyDescent="0.25">
      <c r="A41" s="9"/>
      <c r="B41" s="201" t="s">
        <v>138</v>
      </c>
      <c r="C41" s="201"/>
      <c r="D41" s="200"/>
      <c r="E41" s="201"/>
      <c r="F41" s="202"/>
      <c r="G41" s="202"/>
      <c r="H41" s="202"/>
      <c r="I41" s="201"/>
      <c r="J41" s="9"/>
      <c r="K41" s="9"/>
      <c r="L41" s="9"/>
      <c r="M41" s="9"/>
      <c r="N41" s="9"/>
      <c r="O41" s="9"/>
    </row>
    <row r="42" spans="1:15" ht="15" x14ac:dyDescent="0.25">
      <c r="A42" s="9"/>
      <c r="B42" s="199"/>
      <c r="C42" s="199"/>
      <c r="D42" s="9"/>
      <c r="E42" s="9"/>
      <c r="F42" s="9"/>
      <c r="G42" s="9"/>
      <c r="H42" s="9"/>
      <c r="I42" s="9"/>
      <c r="J42" s="9"/>
      <c r="K42" s="9"/>
      <c r="L42" s="9"/>
      <c r="M42" s="9"/>
      <c r="N42" s="9"/>
      <c r="O42" s="9"/>
    </row>
    <row r="43" spans="1:15" ht="15" x14ac:dyDescent="0.25">
      <c r="B43" s="853" t="s">
        <v>139</v>
      </c>
      <c r="C43" s="853"/>
      <c r="D43" s="853"/>
      <c r="E43" s="853"/>
      <c r="F43" s="853"/>
      <c r="G43" s="853"/>
      <c r="H43" s="853"/>
      <c r="I43" s="853"/>
    </row>
    <row r="44" spans="1:15" ht="15" x14ac:dyDescent="0.25">
      <c r="B44" s="849"/>
      <c r="C44" s="849"/>
      <c r="D44" s="849"/>
      <c r="E44" s="849"/>
      <c r="F44" s="849"/>
      <c r="G44" s="849"/>
      <c r="H44" s="849"/>
      <c r="I44" s="849"/>
    </row>
    <row r="45" spans="1:15" ht="15" x14ac:dyDescent="0.25">
      <c r="B45" s="849"/>
      <c r="C45" s="849"/>
      <c r="D45" s="849"/>
      <c r="E45" s="849"/>
      <c r="F45" s="849"/>
      <c r="G45" s="849"/>
      <c r="H45" s="849"/>
      <c r="I45" s="849"/>
    </row>
    <row r="46" spans="1:15" ht="15" x14ac:dyDescent="0.25">
      <c r="B46" s="849"/>
      <c r="C46" s="849"/>
      <c r="D46" s="849"/>
      <c r="E46" s="849"/>
      <c r="F46" s="849"/>
      <c r="G46" s="849"/>
      <c r="H46" s="849"/>
      <c r="I46" s="849"/>
    </row>
    <row r="47" spans="1:15" ht="15" x14ac:dyDescent="0.25">
      <c r="B47" s="849"/>
      <c r="C47" s="849"/>
      <c r="D47" s="849"/>
      <c r="E47" s="849"/>
      <c r="F47" s="849"/>
      <c r="G47" s="849"/>
      <c r="H47" s="849"/>
      <c r="I47" s="849"/>
    </row>
  </sheetData>
  <sheetProtection algorithmName="SHA-512" hashValue="gA2r/KQHnBvDNXLGySnEmA4vji3uFicC3nmloDpn9z/miRfTaeTq9LHsDip+R2FR7oRcebSoBqLIKRETYAVp0g==" saltValue="iw24mJY/ScNqD0JYVKFZlw==" spinCount="100000" sheet="1" objects="1" scenarios="1"/>
  <mergeCells count="21">
    <mergeCell ref="E13:J13"/>
    <mergeCell ref="B25:C25"/>
    <mergeCell ref="B26:C26"/>
    <mergeCell ref="B27:C27"/>
    <mergeCell ref="B12:C12"/>
    <mergeCell ref="B16:C16"/>
    <mergeCell ref="B7:C7"/>
    <mergeCell ref="D7:E7"/>
    <mergeCell ref="B8:C8"/>
    <mergeCell ref="D8:E8"/>
    <mergeCell ref="D9:E9"/>
    <mergeCell ref="B44:I44"/>
    <mergeCell ref="B45:I45"/>
    <mergeCell ref="B46:I46"/>
    <mergeCell ref="B47:I47"/>
    <mergeCell ref="D30:I30"/>
    <mergeCell ref="B33:I33"/>
    <mergeCell ref="B38:C38"/>
    <mergeCell ref="B39:C39"/>
    <mergeCell ref="B40:C40"/>
    <mergeCell ref="B43:I43"/>
  </mergeCells>
  <pageMargins left="0.35" right="0.25" top="0.32" bottom="0.5" header="0.32" footer="0.3"/>
  <pageSetup scale="88" orientation="portrait" r:id="rId1"/>
  <headerFooter alignWithMargins="0">
    <oddHeader xml:space="preserve">&amp;L &amp;C &amp;R </oddHeader>
    <oddFooter>&amp;L&amp;7&amp;D NHD 775.687.2033&amp;C&amp;7&amp;F  &amp;A&amp;R&amp;7Page &amp;P of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304"/>
  <sheetViews>
    <sheetView showGridLines="0" zoomScaleNormal="100" zoomScaleSheetLayoutView="100" workbookViewId="0"/>
  </sheetViews>
  <sheetFormatPr defaultColWidth="9.109375" defaultRowHeight="13.2" x14ac:dyDescent="0.25"/>
  <cols>
    <col min="1" max="1" width="1.109375" style="2" customWidth="1"/>
    <col min="2" max="2" width="4.33203125" style="2" customWidth="1"/>
    <col min="3" max="3" width="1.5546875" style="2" customWidth="1"/>
    <col min="4" max="4" width="6.44140625" style="2" customWidth="1"/>
    <col min="5" max="5" width="11.5546875" style="2" customWidth="1"/>
    <col min="6" max="6" width="11.6640625" style="2" customWidth="1"/>
    <col min="7" max="7" width="8.5546875" style="2" customWidth="1"/>
    <col min="8" max="9" width="13" style="2" customWidth="1"/>
    <col min="10" max="10" width="8" style="2" bestFit="1" customWidth="1"/>
    <col min="11" max="13" width="11.6640625" style="2" customWidth="1"/>
    <col min="14" max="14" width="12.109375" style="2" customWidth="1"/>
    <col min="15" max="15" width="11.88671875" style="2" customWidth="1"/>
    <col min="16" max="16" width="12.109375" style="2" customWidth="1"/>
    <col min="17" max="17" width="12.44140625" style="2" customWidth="1"/>
    <col min="18" max="18" width="2.44140625" style="2" customWidth="1"/>
    <col min="19" max="16384" width="9.109375" style="2"/>
  </cols>
  <sheetData>
    <row r="1" spans="1:79" x14ac:dyDescent="0.25">
      <c r="A1" s="12" t="str">
        <f>Div</f>
        <v>State of Nevada Housing Division</v>
      </c>
      <c r="B1" s="13"/>
      <c r="C1" s="13"/>
      <c r="D1" s="13"/>
      <c r="E1" s="13"/>
      <c r="F1" s="13"/>
      <c r="G1" s="13"/>
      <c r="H1" s="13"/>
      <c r="I1" s="13"/>
      <c r="J1" s="13"/>
      <c r="K1" s="13"/>
      <c r="L1" s="13"/>
      <c r="M1" s="13"/>
      <c r="N1" s="13"/>
      <c r="O1" s="14" t="s">
        <v>20</v>
      </c>
      <c r="P1" s="14"/>
      <c r="Q1" s="13"/>
      <c r="R1" s="13"/>
      <c r="S1" s="1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row>
    <row r="2" spans="1:79" ht="15.6" x14ac:dyDescent="0.3">
      <c r="A2" s="15" t="str">
        <f>nhd</f>
        <v>2014 LOW-INCOME HOUSING UNIVERSAL FUNDING APPLICATION</v>
      </c>
      <c r="B2" s="204"/>
      <c r="C2" s="204"/>
      <c r="D2" s="204"/>
      <c r="E2" s="204"/>
      <c r="F2" s="204"/>
      <c r="G2" s="204"/>
      <c r="H2" s="13"/>
      <c r="I2" s="13"/>
      <c r="J2" s="13"/>
      <c r="K2" s="13"/>
      <c r="L2" s="13"/>
      <c r="M2" s="13"/>
      <c r="N2" s="13"/>
      <c r="O2" s="13"/>
      <c r="P2" s="13"/>
      <c r="Q2" s="13"/>
      <c r="R2" s="13"/>
      <c r="S2" s="1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row>
    <row r="3" spans="1:79" ht="15.6" x14ac:dyDescent="0.3">
      <c r="A3" s="205" t="s">
        <v>140</v>
      </c>
      <c r="B3" s="206"/>
      <c r="C3" s="206"/>
      <c r="D3" s="206"/>
      <c r="E3" s="206"/>
      <c r="F3" s="206"/>
      <c r="G3" s="206"/>
      <c r="H3" s="16"/>
      <c r="I3" s="16"/>
      <c r="J3" s="16"/>
      <c r="K3" s="16"/>
      <c r="L3" s="16"/>
      <c r="M3" s="16"/>
      <c r="N3" s="16"/>
      <c r="O3" s="16"/>
      <c r="P3" s="16"/>
      <c r="Q3" s="13"/>
      <c r="R3" s="13"/>
      <c r="S3" s="1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row>
    <row r="4" spans="1:79" ht="18.75" customHeight="1" x14ac:dyDescent="0.3">
      <c r="A4" s="114" t="s">
        <v>636</v>
      </c>
      <c r="B4" s="19"/>
      <c r="C4" s="19"/>
      <c r="D4" s="19"/>
      <c r="E4" s="19"/>
      <c r="F4" s="19"/>
      <c r="G4" s="19"/>
      <c r="H4" s="19"/>
      <c r="I4" s="19"/>
      <c r="J4" s="19"/>
      <c r="K4" s="19"/>
      <c r="L4" s="19"/>
      <c r="M4" s="19"/>
      <c r="N4" s="19"/>
      <c r="O4" s="19"/>
      <c r="P4" s="19"/>
      <c r="Q4" s="19"/>
      <c r="R4" s="19"/>
      <c r="S4" s="1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row>
    <row r="5" spans="1:79" ht="15.6" x14ac:dyDescent="0.3">
      <c r="A5" s="19"/>
      <c r="B5" s="19" t="s">
        <v>141</v>
      </c>
      <c r="C5" s="19"/>
      <c r="D5" s="19"/>
      <c r="E5" s="102" t="s">
        <v>142</v>
      </c>
      <c r="F5" s="102"/>
      <c r="G5" s="13"/>
      <c r="H5" s="102" t="s">
        <v>140</v>
      </c>
      <c r="I5" s="102"/>
      <c r="J5" s="102"/>
      <c r="K5" s="102"/>
      <c r="L5" s="207"/>
      <c r="M5" s="207"/>
      <c r="N5" s="207"/>
      <c r="O5" s="207"/>
      <c r="P5" s="207"/>
      <c r="Q5" s="13"/>
      <c r="R5" s="19"/>
      <c r="S5" s="1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row>
    <row r="6" spans="1:79" ht="15.6" x14ac:dyDescent="0.3">
      <c r="A6" s="19"/>
      <c r="B6" s="19"/>
      <c r="C6" s="19"/>
      <c r="D6" s="19"/>
      <c r="E6" s="102"/>
      <c r="F6" s="102"/>
      <c r="G6" s="13"/>
      <c r="H6" s="102"/>
      <c r="I6" s="102"/>
      <c r="J6" s="102"/>
      <c r="K6" s="102"/>
      <c r="L6" s="207"/>
      <c r="M6" s="207"/>
      <c r="N6" s="207"/>
      <c r="O6" s="207"/>
      <c r="P6" s="207"/>
      <c r="Q6" s="13"/>
      <c r="R6" s="19"/>
      <c r="S6" s="1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row>
    <row r="7" spans="1:79" ht="15.6" x14ac:dyDescent="0.3">
      <c r="A7" s="645"/>
      <c r="B7" s="645"/>
      <c r="C7" s="645"/>
      <c r="D7" s="645"/>
      <c r="E7" s="860" t="s">
        <v>647</v>
      </c>
      <c r="F7" s="860"/>
      <c r="G7" s="860"/>
      <c r="H7" s="860"/>
      <c r="I7" s="860"/>
      <c r="J7" s="860"/>
      <c r="K7" s="860"/>
      <c r="L7" s="860"/>
      <c r="M7" s="860"/>
      <c r="N7" s="860"/>
      <c r="O7" s="860"/>
      <c r="P7" s="860"/>
      <c r="Q7" s="13"/>
      <c r="R7" s="19"/>
      <c r="S7" s="1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row>
    <row r="8" spans="1:79" ht="15.6" x14ac:dyDescent="0.3">
      <c r="A8" s="19"/>
      <c r="B8" s="19"/>
      <c r="C8" s="19"/>
      <c r="D8" s="19"/>
      <c r="E8" s="632"/>
      <c r="F8" s="632"/>
      <c r="G8" s="632"/>
      <c r="H8" s="632"/>
      <c r="I8" s="632"/>
      <c r="J8" s="632"/>
      <c r="K8" s="632"/>
      <c r="L8" s="632"/>
      <c r="M8" s="632"/>
      <c r="N8" s="632"/>
      <c r="O8" s="632"/>
      <c r="P8" s="632"/>
      <c r="Q8" s="13"/>
      <c r="R8" s="19"/>
      <c r="S8" s="1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row>
    <row r="9" spans="1:79" x14ac:dyDescent="0.25">
      <c r="A9" s="19"/>
      <c r="B9" s="19"/>
      <c r="C9" s="19"/>
      <c r="D9" s="19"/>
      <c r="E9" s="648" t="s">
        <v>143</v>
      </c>
      <c r="F9" s="208"/>
      <c r="G9" s="646" t="s">
        <v>670</v>
      </c>
      <c r="H9" s="208"/>
      <c r="I9" s="208"/>
      <c r="J9" s="208"/>
      <c r="K9" s="208"/>
      <c r="L9" s="647" t="s">
        <v>669</v>
      </c>
      <c r="M9" s="209"/>
      <c r="N9" s="208"/>
      <c r="O9" s="208"/>
      <c r="P9" s="646" t="s">
        <v>668</v>
      </c>
      <c r="Q9" s="13"/>
      <c r="R9" s="19"/>
      <c r="S9" s="1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row>
    <row r="10" spans="1:79" x14ac:dyDescent="0.25">
      <c r="A10" s="19"/>
      <c r="B10" s="19"/>
      <c r="C10" s="19"/>
      <c r="D10" s="19"/>
      <c r="E10" s="97"/>
      <c r="F10" s="97"/>
      <c r="G10" s="210" t="s">
        <v>144</v>
      </c>
      <c r="H10" s="211"/>
      <c r="I10" s="211"/>
      <c r="J10" s="211"/>
      <c r="K10" s="211"/>
      <c r="L10" s="211" t="s">
        <v>145</v>
      </c>
      <c r="M10" s="211"/>
      <c r="N10" s="211"/>
      <c r="O10" s="211"/>
      <c r="P10" s="210" t="s">
        <v>146</v>
      </c>
      <c r="Q10" s="13"/>
      <c r="R10" s="19"/>
      <c r="S10" s="1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row>
    <row r="11" spans="1:79" ht="15.6" x14ac:dyDescent="0.25">
      <c r="A11" s="19"/>
      <c r="B11" s="19"/>
      <c r="C11" s="19"/>
      <c r="D11" s="19"/>
      <c r="E11" s="641">
        <f>SUM(F11:P11)</f>
        <v>0</v>
      </c>
      <c r="F11" s="212"/>
      <c r="G11" s="213">
        <f>SUMIF($D$15:$D$29,G10,$G$15:$G$29)</f>
        <v>0</v>
      </c>
      <c r="H11" s="214"/>
      <c r="I11" s="214"/>
      <c r="J11" s="215"/>
      <c r="K11" s="215"/>
      <c r="L11" s="213">
        <f>SUMIF($D$15:$D$29,L10,$G$15:$G$29)</f>
        <v>0</v>
      </c>
      <c r="M11" s="213"/>
      <c r="N11" s="214"/>
      <c r="O11" s="216"/>
      <c r="P11" s="213">
        <f>SUMIF($D$15:$D$29,P10,$G$15:$G$29)</f>
        <v>0</v>
      </c>
      <c r="Q11" s="13"/>
      <c r="R11" s="19"/>
      <c r="S11" s="217"/>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row>
    <row r="12" spans="1:79" ht="15" x14ac:dyDescent="0.25">
      <c r="A12" s="19"/>
      <c r="B12" s="19"/>
      <c r="C12" s="19"/>
      <c r="D12" s="19"/>
      <c r="E12" s="218"/>
      <c r="F12" s="218"/>
      <c r="G12" s="97"/>
      <c r="H12" s="97"/>
      <c r="I12" s="97"/>
      <c r="J12" s="97"/>
      <c r="K12" s="97"/>
      <c r="L12" s="97"/>
      <c r="M12" s="97"/>
      <c r="N12" s="97"/>
      <c r="O12" s="97"/>
      <c r="P12" s="97"/>
      <c r="Q12" s="97"/>
      <c r="R12" s="19"/>
      <c r="S12" s="1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row>
    <row r="13" spans="1:79" ht="13.5" customHeight="1" x14ac:dyDescent="0.25">
      <c r="A13" s="19"/>
      <c r="B13" s="19"/>
      <c r="C13" s="19"/>
      <c r="D13" s="219"/>
      <c r="E13" s="220" t="s">
        <v>147</v>
      </c>
      <c r="F13" s="220" t="s">
        <v>147</v>
      </c>
      <c r="G13" s="219" t="s">
        <v>148</v>
      </c>
      <c r="H13" s="219" t="s">
        <v>149</v>
      </c>
      <c r="I13" s="219" t="s">
        <v>143</v>
      </c>
      <c r="J13" s="219" t="s">
        <v>150</v>
      </c>
      <c r="K13" s="219" t="s">
        <v>151</v>
      </c>
      <c r="L13" s="219" t="s">
        <v>152</v>
      </c>
      <c r="M13" s="219" t="s">
        <v>143</v>
      </c>
      <c r="N13" s="219" t="s">
        <v>153</v>
      </c>
      <c r="O13" s="219" t="s">
        <v>154</v>
      </c>
      <c r="P13" s="219" t="s">
        <v>155</v>
      </c>
      <c r="Q13" s="219" t="s">
        <v>156</v>
      </c>
      <c r="R13" s="19"/>
      <c r="S13" s="1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row>
    <row r="14" spans="1:79" ht="15" x14ac:dyDescent="0.25">
      <c r="A14" s="19"/>
      <c r="B14" s="19"/>
      <c r="C14" s="19"/>
      <c r="D14" s="221" t="s">
        <v>157</v>
      </c>
      <c r="E14" s="221" t="s">
        <v>158</v>
      </c>
      <c r="F14" s="221" t="s">
        <v>159</v>
      </c>
      <c r="G14" s="221" t="s">
        <v>160</v>
      </c>
      <c r="H14" s="221" t="s">
        <v>161</v>
      </c>
      <c r="I14" s="221" t="s">
        <v>162</v>
      </c>
      <c r="J14" s="221" t="s">
        <v>163</v>
      </c>
      <c r="K14" s="221" t="s">
        <v>164</v>
      </c>
      <c r="L14" s="221" t="s">
        <v>164</v>
      </c>
      <c r="M14" s="221" t="s">
        <v>164</v>
      </c>
      <c r="N14" s="221" t="s">
        <v>165</v>
      </c>
      <c r="O14" s="221" t="s">
        <v>118</v>
      </c>
      <c r="P14" s="221" t="s">
        <v>166</v>
      </c>
      <c r="Q14" s="221" t="s">
        <v>167</v>
      </c>
      <c r="R14" s="19"/>
      <c r="S14" s="1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row>
    <row r="15" spans="1:79" ht="15.6" x14ac:dyDescent="0.25">
      <c r="A15" s="19"/>
      <c r="B15" s="19" t="s">
        <v>168</v>
      </c>
      <c r="C15" s="19"/>
      <c r="D15" s="222"/>
      <c r="E15" s="223"/>
      <c r="F15" s="224"/>
      <c r="G15" s="225"/>
      <c r="H15" s="226"/>
      <c r="I15" s="226"/>
      <c r="J15" s="227"/>
      <c r="K15" s="228"/>
      <c r="L15" s="228"/>
      <c r="M15" s="229">
        <f>+L15*G15</f>
        <v>0</v>
      </c>
      <c r="N15" s="228"/>
      <c r="O15" s="228"/>
      <c r="P15" s="230"/>
      <c r="Q15" s="229">
        <f>L15-IF(P15="n",O15,L15)</f>
        <v>0</v>
      </c>
      <c r="R15" s="19"/>
      <c r="S15" s="1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row>
    <row r="16" spans="1:79" ht="15.6" x14ac:dyDescent="0.25">
      <c r="A16" s="19"/>
      <c r="B16" s="19" t="s">
        <v>169</v>
      </c>
      <c r="C16" s="19"/>
      <c r="D16" s="231"/>
      <c r="E16" s="232"/>
      <c r="F16" s="233"/>
      <c r="G16" s="234"/>
      <c r="H16" s="235"/>
      <c r="I16" s="226"/>
      <c r="J16" s="236"/>
      <c r="K16" s="237"/>
      <c r="L16" s="237"/>
      <c r="M16" s="238">
        <f t="shared" ref="M16:M29" si="0">+L16*G16</f>
        <v>0</v>
      </c>
      <c r="N16" s="237"/>
      <c r="O16" s="237"/>
      <c r="P16" s="239"/>
      <c r="Q16" s="238">
        <f>L16-IF(P16="n",O16,L16)</f>
        <v>0</v>
      </c>
      <c r="R16" s="19"/>
      <c r="S16" s="1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row>
    <row r="17" spans="1:79" ht="15.6" x14ac:dyDescent="0.25">
      <c r="A17" s="19"/>
      <c r="B17" s="19" t="s">
        <v>170</v>
      </c>
      <c r="C17" s="19"/>
      <c r="D17" s="231"/>
      <c r="E17" s="232"/>
      <c r="F17" s="233"/>
      <c r="G17" s="234"/>
      <c r="H17" s="235"/>
      <c r="I17" s="226"/>
      <c r="J17" s="236"/>
      <c r="K17" s="237"/>
      <c r="L17" s="237"/>
      <c r="M17" s="238">
        <f t="shared" si="0"/>
        <v>0</v>
      </c>
      <c r="N17" s="237"/>
      <c r="O17" s="237"/>
      <c r="P17" s="239"/>
      <c r="Q17" s="238">
        <f>L17-IF(P17="n",O17,L17)</f>
        <v>0</v>
      </c>
      <c r="R17" s="19"/>
      <c r="S17" s="1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row>
    <row r="18" spans="1:79" ht="15.6" x14ac:dyDescent="0.25">
      <c r="A18" s="19"/>
      <c r="B18" s="19" t="s">
        <v>171</v>
      </c>
      <c r="C18" s="19"/>
      <c r="D18" s="231"/>
      <c r="E18" s="232"/>
      <c r="F18" s="233"/>
      <c r="G18" s="234"/>
      <c r="H18" s="235"/>
      <c r="I18" s="226"/>
      <c r="J18" s="236"/>
      <c r="K18" s="237"/>
      <c r="L18" s="237"/>
      <c r="M18" s="238">
        <f t="shared" si="0"/>
        <v>0</v>
      </c>
      <c r="N18" s="237"/>
      <c r="O18" s="237"/>
      <c r="P18" s="239"/>
      <c r="Q18" s="238">
        <f>L18-IF(P18="n",O18,L18)</f>
        <v>0</v>
      </c>
      <c r="R18" s="19"/>
      <c r="S18" s="1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row>
    <row r="19" spans="1:79" ht="15.6" x14ac:dyDescent="0.25">
      <c r="A19" s="19"/>
      <c r="B19" s="19" t="s">
        <v>172</v>
      </c>
      <c r="C19" s="19"/>
      <c r="D19" s="231"/>
      <c r="E19" s="232"/>
      <c r="F19" s="233"/>
      <c r="G19" s="234"/>
      <c r="H19" s="235"/>
      <c r="I19" s="235"/>
      <c r="J19" s="236"/>
      <c r="K19" s="237"/>
      <c r="L19" s="237"/>
      <c r="M19" s="238">
        <f t="shared" si="0"/>
        <v>0</v>
      </c>
      <c r="N19" s="237"/>
      <c r="O19" s="237"/>
      <c r="P19" s="239"/>
      <c r="Q19" s="238">
        <f>L19-IF(P19="n",O19,L19)</f>
        <v>0</v>
      </c>
      <c r="R19" s="19"/>
      <c r="S19" s="1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row>
    <row r="20" spans="1:79" ht="15.6" x14ac:dyDescent="0.25">
      <c r="A20" s="19"/>
      <c r="B20" s="19" t="s">
        <v>173</v>
      </c>
      <c r="C20" s="19"/>
      <c r="D20" s="231"/>
      <c r="E20" s="232"/>
      <c r="F20" s="233"/>
      <c r="G20" s="234"/>
      <c r="H20" s="235"/>
      <c r="I20" s="235"/>
      <c r="J20" s="236"/>
      <c r="K20" s="237"/>
      <c r="L20" s="237"/>
      <c r="M20" s="238">
        <f t="shared" si="0"/>
        <v>0</v>
      </c>
      <c r="N20" s="237"/>
      <c r="O20" s="237"/>
      <c r="P20" s="239"/>
      <c r="Q20" s="238">
        <f t="shared" ref="Q20:Q29" si="1">L20-IF(P20="n",O20,L20)</f>
        <v>0</v>
      </c>
      <c r="R20" s="19"/>
      <c r="S20" s="1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row>
    <row r="21" spans="1:79" ht="15.6" x14ac:dyDescent="0.25">
      <c r="A21" s="19"/>
      <c r="B21" s="19" t="s">
        <v>174</v>
      </c>
      <c r="C21" s="19"/>
      <c r="D21" s="231"/>
      <c r="E21" s="232"/>
      <c r="F21" s="233"/>
      <c r="G21" s="234"/>
      <c r="H21" s="235"/>
      <c r="I21" s="235"/>
      <c r="J21" s="236"/>
      <c r="K21" s="237"/>
      <c r="L21" s="237"/>
      <c r="M21" s="238">
        <f t="shared" si="0"/>
        <v>0</v>
      </c>
      <c r="N21" s="237"/>
      <c r="O21" s="237"/>
      <c r="P21" s="239"/>
      <c r="Q21" s="238">
        <f t="shared" si="1"/>
        <v>0</v>
      </c>
      <c r="R21" s="19"/>
      <c r="S21" s="1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row>
    <row r="22" spans="1:79" ht="15.6" x14ac:dyDescent="0.25">
      <c r="A22" s="19"/>
      <c r="B22" s="19" t="s">
        <v>175</v>
      </c>
      <c r="C22" s="19"/>
      <c r="D22" s="231"/>
      <c r="E22" s="232"/>
      <c r="F22" s="233"/>
      <c r="G22" s="234"/>
      <c r="H22" s="235"/>
      <c r="I22" s="235"/>
      <c r="J22" s="236"/>
      <c r="K22" s="237"/>
      <c r="L22" s="237"/>
      <c r="M22" s="238">
        <f t="shared" si="0"/>
        <v>0</v>
      </c>
      <c r="N22" s="237"/>
      <c r="O22" s="237"/>
      <c r="P22" s="239"/>
      <c r="Q22" s="238">
        <f t="shared" si="1"/>
        <v>0</v>
      </c>
      <c r="R22" s="19"/>
      <c r="S22" s="1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row>
    <row r="23" spans="1:79" ht="15.6" x14ac:dyDescent="0.25">
      <c r="A23" s="19"/>
      <c r="B23" s="19" t="s">
        <v>176</v>
      </c>
      <c r="C23" s="19"/>
      <c r="D23" s="231"/>
      <c r="E23" s="232"/>
      <c r="F23" s="233"/>
      <c r="G23" s="234"/>
      <c r="H23" s="235"/>
      <c r="I23" s="235"/>
      <c r="J23" s="236"/>
      <c r="K23" s="237"/>
      <c r="L23" s="237"/>
      <c r="M23" s="238">
        <f t="shared" si="0"/>
        <v>0</v>
      </c>
      <c r="N23" s="237"/>
      <c r="O23" s="237"/>
      <c r="P23" s="239"/>
      <c r="Q23" s="238">
        <f t="shared" si="1"/>
        <v>0</v>
      </c>
      <c r="R23" s="19"/>
      <c r="S23" s="1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row>
    <row r="24" spans="1:79" ht="15.6" x14ac:dyDescent="0.25">
      <c r="A24" s="19"/>
      <c r="B24" s="19" t="s">
        <v>177</v>
      </c>
      <c r="C24" s="19"/>
      <c r="D24" s="231"/>
      <c r="E24" s="232"/>
      <c r="F24" s="233"/>
      <c r="G24" s="234"/>
      <c r="H24" s="235"/>
      <c r="I24" s="235"/>
      <c r="J24" s="236"/>
      <c r="K24" s="237"/>
      <c r="L24" s="237"/>
      <c r="M24" s="238">
        <f t="shared" si="0"/>
        <v>0</v>
      </c>
      <c r="N24" s="237"/>
      <c r="O24" s="237"/>
      <c r="P24" s="239"/>
      <c r="Q24" s="238">
        <f t="shared" si="1"/>
        <v>0</v>
      </c>
      <c r="R24" s="19"/>
      <c r="S24" s="1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row>
    <row r="25" spans="1:79" ht="15.6" x14ac:dyDescent="0.25">
      <c r="A25" s="19"/>
      <c r="B25" s="19" t="s">
        <v>178</v>
      </c>
      <c r="C25" s="19"/>
      <c r="D25" s="231"/>
      <c r="E25" s="232"/>
      <c r="F25" s="233"/>
      <c r="G25" s="234"/>
      <c r="H25" s="235"/>
      <c r="I25" s="235"/>
      <c r="J25" s="236"/>
      <c r="K25" s="237"/>
      <c r="L25" s="237"/>
      <c r="M25" s="238">
        <f t="shared" si="0"/>
        <v>0</v>
      </c>
      <c r="N25" s="237"/>
      <c r="O25" s="237"/>
      <c r="P25" s="239"/>
      <c r="Q25" s="238">
        <f t="shared" si="1"/>
        <v>0</v>
      </c>
      <c r="R25" s="19"/>
      <c r="S25" s="1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row>
    <row r="26" spans="1:79" ht="15.6" x14ac:dyDescent="0.25">
      <c r="A26" s="19"/>
      <c r="B26" s="19" t="s">
        <v>179</v>
      </c>
      <c r="C26" s="240"/>
      <c r="D26" s="231"/>
      <c r="E26" s="232"/>
      <c r="F26" s="233"/>
      <c r="G26" s="234"/>
      <c r="H26" s="235"/>
      <c r="I26" s="235"/>
      <c r="J26" s="236"/>
      <c r="K26" s="237"/>
      <c r="L26" s="237"/>
      <c r="M26" s="238">
        <f t="shared" si="0"/>
        <v>0</v>
      </c>
      <c r="N26" s="237"/>
      <c r="O26" s="237"/>
      <c r="P26" s="239"/>
      <c r="Q26" s="238">
        <f t="shared" si="1"/>
        <v>0</v>
      </c>
      <c r="R26" s="19"/>
      <c r="S26" s="1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row>
    <row r="27" spans="1:79" ht="15.6" x14ac:dyDescent="0.25">
      <c r="A27" s="19"/>
      <c r="B27" s="19" t="s">
        <v>180</v>
      </c>
      <c r="C27" s="240"/>
      <c r="D27" s="231"/>
      <c r="E27" s="232"/>
      <c r="F27" s="233"/>
      <c r="G27" s="234"/>
      <c r="H27" s="235"/>
      <c r="I27" s="235"/>
      <c r="J27" s="236"/>
      <c r="K27" s="237"/>
      <c r="L27" s="237"/>
      <c r="M27" s="238">
        <f t="shared" si="0"/>
        <v>0</v>
      </c>
      <c r="N27" s="237"/>
      <c r="O27" s="237"/>
      <c r="P27" s="239"/>
      <c r="Q27" s="238">
        <f t="shared" si="1"/>
        <v>0</v>
      </c>
      <c r="R27" s="19"/>
      <c r="S27" s="1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row>
    <row r="28" spans="1:79" ht="15.6" x14ac:dyDescent="0.25">
      <c r="A28" s="19"/>
      <c r="B28" s="19" t="s">
        <v>181</v>
      </c>
      <c r="C28" s="240"/>
      <c r="D28" s="231"/>
      <c r="E28" s="232"/>
      <c r="F28" s="233"/>
      <c r="G28" s="234"/>
      <c r="H28" s="235"/>
      <c r="I28" s="235"/>
      <c r="J28" s="236"/>
      <c r="K28" s="237"/>
      <c r="L28" s="237"/>
      <c r="M28" s="238">
        <f t="shared" si="0"/>
        <v>0</v>
      </c>
      <c r="N28" s="237"/>
      <c r="O28" s="237"/>
      <c r="P28" s="239"/>
      <c r="Q28" s="238">
        <f t="shared" si="1"/>
        <v>0</v>
      </c>
      <c r="R28" s="19"/>
      <c r="S28" s="1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row>
    <row r="29" spans="1:79" ht="15.6" x14ac:dyDescent="0.25">
      <c r="A29" s="19"/>
      <c r="B29" s="19" t="s">
        <v>182</v>
      </c>
      <c r="C29" s="240"/>
      <c r="D29" s="231"/>
      <c r="E29" s="232"/>
      <c r="F29" s="233"/>
      <c r="G29" s="234"/>
      <c r="H29" s="235"/>
      <c r="I29" s="235"/>
      <c r="J29" s="236"/>
      <c r="K29" s="237"/>
      <c r="L29" s="237"/>
      <c r="M29" s="238">
        <f t="shared" si="0"/>
        <v>0</v>
      </c>
      <c r="N29" s="237"/>
      <c r="O29" s="237"/>
      <c r="P29" s="239"/>
      <c r="Q29" s="238">
        <f t="shared" si="1"/>
        <v>0</v>
      </c>
      <c r="R29" s="19"/>
      <c r="S29" s="1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row>
    <row r="30" spans="1:79" ht="15.6" x14ac:dyDescent="0.3">
      <c r="A30" s="19"/>
      <c r="B30" s="19"/>
      <c r="C30" s="240"/>
      <c r="D30" s="241" t="s">
        <v>183</v>
      </c>
      <c r="E30" s="242"/>
      <c r="F30" s="242"/>
      <c r="G30" s="640">
        <f>SUM(G15:G29)</f>
        <v>0</v>
      </c>
      <c r="H30" s="244">
        <f>SUMPRODUCT(H15:H29,$G15:$G29)</f>
        <v>0</v>
      </c>
      <c r="I30" s="244">
        <f>SUM(I15:I29)</f>
        <v>0</v>
      </c>
      <c r="J30" s="244"/>
      <c r="K30" s="245">
        <f>SUMPRODUCT(K15:K29,$G15:$G29)</f>
        <v>0</v>
      </c>
      <c r="L30" s="245">
        <f>SUMPRODUCT(L15:L29,$G15:$G29)</f>
        <v>0</v>
      </c>
      <c r="M30" s="245">
        <f>SUM(M15:M29)</f>
        <v>0</v>
      </c>
      <c r="N30" s="245">
        <f>SUMPRODUCT(N15:N29,$G15:$G29)</f>
        <v>0</v>
      </c>
      <c r="O30" s="245">
        <f>SUMPRODUCT(O15:O29,$G15:$G29)</f>
        <v>0</v>
      </c>
      <c r="P30" s="245"/>
      <c r="Q30" s="245">
        <f>SUMPRODUCT(Q15:Q29,$G15:$G29)</f>
        <v>0</v>
      </c>
      <c r="R30" s="19"/>
      <c r="S30" s="1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row>
    <row r="31" spans="1:79" ht="15" x14ac:dyDescent="0.25">
      <c r="A31" s="19"/>
      <c r="B31" s="13"/>
      <c r="C31" s="246"/>
      <c r="D31" s="247" t="s">
        <v>184</v>
      </c>
      <c r="E31" s="53"/>
      <c r="F31" s="53"/>
      <c r="G31" s="248"/>
      <c r="H31" s="249">
        <f>IF(OR(H30=0,G30=0),0,H30/G30)</f>
        <v>0</v>
      </c>
      <c r="I31" s="249"/>
      <c r="J31" s="249"/>
      <c r="K31" s="250">
        <f>IF(OR(K30=0,G30=0),0,K30/$G$30)</f>
        <v>0</v>
      </c>
      <c r="L31" s="250">
        <f>IF(OR(L30=0,G30=0),0,L30/$G$30)</f>
        <v>0</v>
      </c>
      <c r="M31" s="250"/>
      <c r="N31" s="250">
        <f>IF(OR(N30=0,G30=0),0,N30/$G$30)</f>
        <v>0</v>
      </c>
      <c r="O31" s="250">
        <f>IF(OR(O30=0,$G30=0),0,O30/$G$30)</f>
        <v>0</v>
      </c>
      <c r="P31" s="251"/>
      <c r="Q31" s="250">
        <f>IF(OR(Q30=0,$G30=0),0,Q30/$G$30)</f>
        <v>0</v>
      </c>
      <c r="R31" s="19"/>
      <c r="S31" s="1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row>
    <row r="32" spans="1:79" ht="15" x14ac:dyDescent="0.25">
      <c r="A32" s="19"/>
      <c r="B32" s="13"/>
      <c r="C32" s="246"/>
      <c r="D32" s="247"/>
      <c r="E32" s="53"/>
      <c r="F32" s="53"/>
      <c r="G32" s="248"/>
      <c r="H32" s="249"/>
      <c r="I32" s="249"/>
      <c r="J32" s="249"/>
      <c r="K32" s="249"/>
      <c r="L32" s="250"/>
      <c r="M32" s="250"/>
      <c r="N32" s="250"/>
      <c r="O32" s="250"/>
      <c r="P32" s="251"/>
      <c r="Q32" s="250"/>
      <c r="R32" s="19"/>
      <c r="S32" s="1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row>
    <row r="33" spans="1:79" ht="15.6" x14ac:dyDescent="0.3">
      <c r="A33" s="19"/>
      <c r="B33" s="13"/>
      <c r="C33" s="246"/>
      <c r="D33" s="252" t="s">
        <v>185</v>
      </c>
      <c r="E33" s="253"/>
      <c r="F33" s="253"/>
      <c r="G33" s="254"/>
      <c r="H33" s="255"/>
      <c r="I33" s="255"/>
      <c r="J33" s="255"/>
      <c r="K33" s="255"/>
      <c r="L33" s="256"/>
      <c r="M33" s="256"/>
      <c r="N33" s="256"/>
      <c r="O33" s="256"/>
      <c r="P33" s="209"/>
      <c r="Q33" s="256"/>
      <c r="R33" s="19"/>
      <c r="S33" s="1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row>
    <row r="34" spans="1:79" ht="15.6" x14ac:dyDescent="0.3">
      <c r="A34" s="19"/>
      <c r="B34" s="13"/>
      <c r="C34" s="246"/>
      <c r="D34" s="257" t="s">
        <v>144</v>
      </c>
      <c r="E34" s="258" t="s">
        <v>186</v>
      </c>
      <c r="F34" s="53"/>
      <c r="G34" s="259">
        <f>SUMIF($D$15:$D$29,$D34,G$15:G$29)</f>
        <v>0</v>
      </c>
      <c r="H34" s="248"/>
      <c r="I34" s="260">
        <f>SUMIF($D$15:$D$29,$D34,I$15:I$29)</f>
        <v>0</v>
      </c>
      <c r="J34" s="261"/>
      <c r="K34" s="261"/>
      <c r="L34" s="260"/>
      <c r="M34" s="262">
        <f>SUMIF($D$15:$D$29,$D34,M$15:M$29)</f>
        <v>0</v>
      </c>
      <c r="N34" s="250"/>
      <c r="O34" s="250"/>
      <c r="P34" s="251"/>
      <c r="Q34" s="262"/>
      <c r="R34" s="19"/>
      <c r="S34" s="1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row>
    <row r="35" spans="1:79" ht="15" x14ac:dyDescent="0.25">
      <c r="A35" s="19"/>
      <c r="B35" s="13"/>
      <c r="C35" s="246"/>
      <c r="D35" s="257" t="s">
        <v>145</v>
      </c>
      <c r="E35" s="53" t="s">
        <v>187</v>
      </c>
      <c r="F35" s="53"/>
      <c r="G35" s="248">
        <f>SUMIF($D$15:$D$29,$D35,G$15:G$29)</f>
        <v>0</v>
      </c>
      <c r="H35" s="261"/>
      <c r="I35" s="260">
        <f>SUMIF($D$15:$D$29,$D35,I$15:I$29)</f>
        <v>0</v>
      </c>
      <c r="J35" s="261"/>
      <c r="K35" s="261"/>
      <c r="L35" s="260"/>
      <c r="M35" s="262">
        <f>SUMIF($D$15:$D$29,$D35,M$15:M$29)</f>
        <v>0</v>
      </c>
      <c r="N35" s="250"/>
      <c r="O35" s="250"/>
      <c r="P35" s="251"/>
      <c r="Q35" s="250"/>
      <c r="R35" s="19"/>
      <c r="S35" s="1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row>
    <row r="36" spans="1:79" ht="15" x14ac:dyDescent="0.25">
      <c r="A36" s="19"/>
      <c r="B36" s="13"/>
      <c r="C36" s="246"/>
      <c r="D36" s="257" t="s">
        <v>146</v>
      </c>
      <c r="E36" s="53" t="s">
        <v>188</v>
      </c>
      <c r="F36" s="53"/>
      <c r="G36" s="248">
        <f>SUMIF($D$15:$D$29,$D36,G$15:G$29)</f>
        <v>0</v>
      </c>
      <c r="H36" s="261"/>
      <c r="I36" s="260">
        <f>SUMIF($D$15:$D$29,$D36,I$15:I$29)</f>
        <v>0</v>
      </c>
      <c r="J36" s="261"/>
      <c r="K36" s="261"/>
      <c r="L36" s="260"/>
      <c r="M36" s="262">
        <f>SUMIF($D$15:$D$29,$D36,M$15:M$29)</f>
        <v>0</v>
      </c>
      <c r="N36" s="250"/>
      <c r="O36" s="250"/>
      <c r="P36" s="251"/>
      <c r="Q36" s="250"/>
      <c r="R36" s="19"/>
      <c r="S36" s="1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row>
    <row r="37" spans="1:79" ht="15" x14ac:dyDescent="0.25">
      <c r="A37" s="19"/>
      <c r="B37" s="13"/>
      <c r="C37" s="246"/>
      <c r="D37" s="257"/>
      <c r="E37" s="53"/>
      <c r="F37" s="53"/>
      <c r="G37" s="243">
        <f>SUM(G34:G36)</f>
        <v>0</v>
      </c>
      <c r="H37" s="261"/>
      <c r="I37" s="263">
        <f>SUM(I34:I36)</f>
        <v>0</v>
      </c>
      <c r="J37" s="261"/>
      <c r="K37" s="261"/>
      <c r="L37" s="264"/>
      <c r="M37" s="265">
        <f>SUM(M34:M36)</f>
        <v>0</v>
      </c>
      <c r="N37" s="250"/>
      <c r="O37" s="250"/>
      <c r="P37" s="251"/>
      <c r="Q37" s="250"/>
      <c r="R37" s="19"/>
      <c r="S37" s="1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row>
    <row r="38" spans="1:79" ht="15" x14ac:dyDescent="0.25">
      <c r="A38" s="19"/>
      <c r="B38" s="13"/>
      <c r="C38" s="246"/>
      <c r="D38" s="247"/>
      <c r="E38" s="53"/>
      <c r="F38" s="53"/>
      <c r="G38" s="248"/>
      <c r="H38" s="249"/>
      <c r="I38" s="249"/>
      <c r="J38" s="249"/>
      <c r="K38" s="249"/>
      <c r="L38" s="250"/>
      <c r="M38" s="262"/>
      <c r="N38" s="250"/>
      <c r="O38" s="250"/>
      <c r="P38" s="251"/>
      <c r="Q38" s="250"/>
      <c r="R38" s="19"/>
      <c r="S38" s="1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row>
    <row r="39" spans="1:79" ht="15" x14ac:dyDescent="0.25">
      <c r="A39" s="19"/>
      <c r="B39" s="13"/>
      <c r="C39" s="246"/>
      <c r="D39" s="257"/>
      <c r="E39" s="53" t="s">
        <v>189</v>
      </c>
      <c r="F39" s="53"/>
      <c r="G39" s="248"/>
      <c r="H39" s="260"/>
      <c r="I39" s="260"/>
      <c r="J39" s="260"/>
      <c r="K39" s="260" t="s">
        <v>190</v>
      </c>
      <c r="L39" s="13"/>
      <c r="M39" s="13"/>
      <c r="N39" s="13"/>
      <c r="O39" s="13"/>
      <c r="P39" s="13"/>
      <c r="Q39" s="13"/>
      <c r="R39" s="19"/>
      <c r="S39" s="1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row>
    <row r="40" spans="1:79" ht="15" x14ac:dyDescent="0.25">
      <c r="A40" s="19"/>
      <c r="B40" s="19"/>
      <c r="C40" s="240"/>
      <c r="D40" s="240"/>
      <c r="E40" s="266" t="s">
        <v>191</v>
      </c>
      <c r="F40" s="266"/>
      <c r="G40" s="50"/>
      <c r="H40" s="13"/>
      <c r="I40" s="13"/>
      <c r="J40" s="13"/>
      <c r="K40" s="13"/>
      <c r="L40" s="13"/>
      <c r="M40" s="13"/>
      <c r="N40" s="13"/>
      <c r="O40" s="13"/>
      <c r="P40" s="13"/>
      <c r="Q40" s="13"/>
      <c r="R40" s="19"/>
      <c r="S40" s="1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row>
    <row r="41" spans="1:79" x14ac:dyDescent="0.25">
      <c r="A41" s="19"/>
      <c r="B41" s="19"/>
      <c r="C41" s="240"/>
      <c r="D41" s="240"/>
      <c r="E41" s="240"/>
      <c r="F41" s="240"/>
      <c r="G41" s="240"/>
      <c r="H41" s="19"/>
      <c r="I41" s="19"/>
      <c r="J41" s="19"/>
      <c r="K41" s="19"/>
      <c r="L41" s="19"/>
      <c r="M41" s="19"/>
      <c r="N41" s="19"/>
      <c r="O41" s="19"/>
      <c r="P41" s="19"/>
      <c r="Q41" s="19"/>
      <c r="R41" s="19"/>
      <c r="S41" s="1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row>
    <row r="42" spans="1:79" x14ac:dyDescent="0.25">
      <c r="A42" s="267"/>
      <c r="B42" s="267"/>
      <c r="C42" s="267"/>
      <c r="D42" s="267"/>
      <c r="E42" s="267"/>
      <c r="F42" s="267"/>
      <c r="G42" s="267"/>
      <c r="H42" s="267"/>
      <c r="I42" s="267"/>
      <c r="J42" s="267"/>
      <c r="K42" s="267"/>
      <c r="L42" s="267"/>
      <c r="M42" s="267"/>
      <c r="N42" s="267"/>
      <c r="O42" s="267"/>
      <c r="P42" s="267"/>
      <c r="Q42" s="267"/>
      <c r="R42" s="267"/>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row>
    <row r="43" spans="1:79" x14ac:dyDescent="0.25">
      <c r="A43" s="267"/>
      <c r="B43" s="267"/>
      <c r="C43" s="267"/>
      <c r="D43" s="267"/>
      <c r="E43" s="267"/>
      <c r="F43" s="267"/>
      <c r="G43" s="267"/>
      <c r="H43" s="267"/>
      <c r="I43" s="267"/>
      <c r="J43" s="267"/>
      <c r="K43" s="267"/>
      <c r="L43" s="267"/>
      <c r="M43" s="267"/>
      <c r="N43" s="267"/>
      <c r="O43" s="267"/>
      <c r="P43" s="267"/>
      <c r="Q43" s="267"/>
      <c r="R43" s="267"/>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row>
    <row r="44" spans="1:79" x14ac:dyDescent="0.25">
      <c r="A44" s="267"/>
      <c r="B44" s="267"/>
      <c r="C44" s="267"/>
      <c r="D44" s="267"/>
      <c r="E44" s="267"/>
      <c r="F44" s="267"/>
      <c r="G44" s="267"/>
      <c r="H44" s="267"/>
      <c r="I44" s="267"/>
      <c r="J44" s="267"/>
      <c r="K44" s="267"/>
      <c r="L44" s="267"/>
      <c r="M44" s="267"/>
      <c r="N44" s="267"/>
      <c r="O44" s="267"/>
      <c r="P44" s="267"/>
      <c r="Q44" s="267"/>
      <c r="R44" s="267"/>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row>
    <row r="45" spans="1:79" x14ac:dyDescent="0.25">
      <c r="A45" s="267"/>
      <c r="B45" s="267"/>
      <c r="C45" s="267"/>
      <c r="D45" s="267"/>
      <c r="E45" s="267"/>
      <c r="F45" s="267"/>
      <c r="G45" s="267"/>
      <c r="H45" s="267"/>
      <c r="I45" s="267"/>
      <c r="J45" s="267"/>
      <c r="K45" s="267"/>
      <c r="L45" s="267"/>
      <c r="M45" s="267"/>
      <c r="N45" s="267"/>
      <c r="O45" s="267"/>
      <c r="P45" s="267"/>
      <c r="Q45" s="267"/>
      <c r="R45" s="267"/>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row>
    <row r="46" spans="1:79" x14ac:dyDescent="0.25">
      <c r="A46" s="267"/>
      <c r="B46" s="267"/>
      <c r="C46" s="267"/>
      <c r="D46" s="267"/>
      <c r="E46" s="267"/>
      <c r="F46" s="267"/>
      <c r="G46" s="267"/>
      <c r="H46" s="267"/>
      <c r="I46" s="267"/>
      <c r="J46" s="267"/>
      <c r="K46" s="267"/>
      <c r="L46" s="267"/>
      <c r="M46" s="267"/>
      <c r="N46" s="267"/>
      <c r="O46" s="267"/>
      <c r="P46" s="267"/>
      <c r="Q46" s="267"/>
      <c r="R46" s="267"/>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row>
    <row r="47" spans="1:79" x14ac:dyDescent="0.25">
      <c r="A47" s="267"/>
      <c r="B47" s="267"/>
      <c r="C47" s="267"/>
      <c r="D47" s="267"/>
      <c r="E47" s="267"/>
      <c r="F47" s="267"/>
      <c r="G47" s="267"/>
      <c r="H47" s="267"/>
      <c r="I47" s="267"/>
      <c r="J47" s="267"/>
      <c r="K47" s="267"/>
      <c r="L47" s="267"/>
      <c r="M47" s="267"/>
      <c r="N47" s="267"/>
      <c r="O47" s="267"/>
      <c r="P47" s="267"/>
      <c r="Q47" s="267"/>
      <c r="R47" s="267"/>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row>
    <row r="48" spans="1:79" x14ac:dyDescent="0.25">
      <c r="A48" s="267"/>
      <c r="B48" s="267"/>
      <c r="C48" s="267"/>
      <c r="D48" s="267"/>
      <c r="E48" s="267"/>
      <c r="F48" s="267"/>
      <c r="G48" s="267"/>
      <c r="H48" s="267"/>
      <c r="I48" s="267"/>
      <c r="J48" s="267"/>
      <c r="K48" s="267"/>
      <c r="L48" s="267"/>
      <c r="M48" s="267"/>
      <c r="N48" s="267"/>
      <c r="O48" s="267"/>
      <c r="P48" s="267"/>
      <c r="Q48" s="267"/>
      <c r="R48" s="267"/>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row>
    <row r="49" spans="1:79" x14ac:dyDescent="0.25">
      <c r="A49" s="267"/>
      <c r="B49" s="267"/>
      <c r="C49" s="267"/>
      <c r="D49" s="267"/>
      <c r="E49" s="267"/>
      <c r="F49" s="267"/>
      <c r="G49" s="267"/>
      <c r="H49" s="267"/>
      <c r="I49" s="267"/>
      <c r="J49" s="267"/>
      <c r="K49" s="267"/>
      <c r="L49" s="267"/>
      <c r="M49" s="267"/>
      <c r="N49" s="267"/>
      <c r="O49" s="267"/>
      <c r="P49" s="267"/>
      <c r="Q49" s="267"/>
      <c r="R49" s="267"/>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row>
    <row r="50" spans="1:79" x14ac:dyDescent="0.25">
      <c r="A50" s="267"/>
      <c r="B50" s="267"/>
      <c r="C50" s="267"/>
      <c r="D50" s="267"/>
      <c r="E50" s="267"/>
      <c r="F50" s="267"/>
      <c r="G50" s="267"/>
      <c r="H50" s="267"/>
      <c r="I50" s="267"/>
      <c r="J50" s="267"/>
      <c r="K50" s="267"/>
      <c r="L50" s="267"/>
      <c r="M50" s="267"/>
      <c r="N50" s="267"/>
      <c r="O50" s="267"/>
      <c r="P50" s="267"/>
      <c r="Q50" s="267"/>
      <c r="R50" s="267"/>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row>
    <row r="51" spans="1:79" x14ac:dyDescent="0.25">
      <c r="A51" s="267"/>
      <c r="B51" s="267"/>
      <c r="C51" s="267"/>
      <c r="D51" s="267"/>
      <c r="E51" s="267"/>
      <c r="F51" s="267"/>
      <c r="G51" s="267"/>
      <c r="H51" s="267"/>
      <c r="I51" s="267"/>
      <c r="J51" s="267"/>
      <c r="K51" s="267"/>
      <c r="L51" s="267"/>
      <c r="M51" s="267"/>
      <c r="N51" s="267"/>
      <c r="O51" s="267"/>
      <c r="P51" s="267"/>
      <c r="Q51" s="267"/>
      <c r="R51" s="267"/>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row>
    <row r="52" spans="1:79" x14ac:dyDescent="0.25">
      <c r="A52" s="267"/>
      <c r="B52" s="267"/>
      <c r="C52" s="267"/>
      <c r="D52" s="267"/>
      <c r="E52" s="267"/>
      <c r="F52" s="267"/>
      <c r="G52" s="267"/>
      <c r="H52" s="267"/>
      <c r="I52" s="267"/>
      <c r="J52" s="267"/>
      <c r="K52" s="267"/>
      <c r="L52" s="267"/>
      <c r="M52" s="267"/>
      <c r="N52" s="267"/>
      <c r="O52" s="267"/>
      <c r="P52" s="267"/>
      <c r="Q52" s="267"/>
      <c r="R52" s="267"/>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row>
    <row r="53" spans="1:79" x14ac:dyDescent="0.25">
      <c r="A53" s="267"/>
      <c r="B53" s="267"/>
      <c r="C53" s="267"/>
      <c r="D53" s="267"/>
      <c r="E53" s="267"/>
      <c r="F53" s="267"/>
      <c r="G53" s="267"/>
      <c r="H53" s="267"/>
      <c r="I53" s="267"/>
      <c r="J53" s="267"/>
      <c r="K53" s="267"/>
      <c r="L53" s="267"/>
      <c r="M53" s="267"/>
      <c r="N53" s="267"/>
      <c r="O53" s="267"/>
      <c r="P53" s="267"/>
      <c r="Q53" s="267"/>
      <c r="R53" s="267"/>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row>
    <row r="54" spans="1:79" x14ac:dyDescent="0.25">
      <c r="A54" s="267"/>
      <c r="B54" s="267"/>
      <c r="C54" s="267"/>
      <c r="D54" s="267"/>
      <c r="E54" s="267"/>
      <c r="F54" s="267"/>
      <c r="G54" s="267"/>
      <c r="H54" s="267"/>
      <c r="I54" s="267"/>
      <c r="J54" s="267"/>
      <c r="K54" s="267"/>
      <c r="L54" s="267"/>
      <c r="M54" s="267"/>
      <c r="N54" s="267"/>
      <c r="O54" s="267"/>
      <c r="P54" s="267"/>
      <c r="Q54" s="267"/>
      <c r="R54" s="267"/>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row>
    <row r="55" spans="1:79" x14ac:dyDescent="0.25">
      <c r="A55" s="267"/>
      <c r="B55" s="267"/>
      <c r="C55" s="267"/>
      <c r="D55" s="267"/>
      <c r="E55" s="267"/>
      <c r="F55" s="267"/>
      <c r="G55" s="267"/>
      <c r="H55" s="267"/>
      <c r="I55" s="267"/>
      <c r="J55" s="267"/>
      <c r="K55" s="267"/>
      <c r="L55" s="267"/>
      <c r="M55" s="267"/>
      <c r="N55" s="267"/>
      <c r="O55" s="267"/>
      <c r="P55" s="267"/>
      <c r="Q55" s="267"/>
      <c r="R55" s="267"/>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row>
    <row r="56" spans="1:79" x14ac:dyDescent="0.25">
      <c r="A56" s="267"/>
      <c r="B56" s="267"/>
      <c r="C56" s="267"/>
      <c r="D56" s="267"/>
      <c r="E56" s="267"/>
      <c r="F56" s="267"/>
      <c r="G56" s="267"/>
      <c r="H56" s="267"/>
      <c r="I56" s="267"/>
      <c r="J56" s="267"/>
      <c r="K56" s="267"/>
      <c r="L56" s="267"/>
      <c r="M56" s="267"/>
      <c r="N56" s="267"/>
      <c r="O56" s="267"/>
      <c r="P56" s="267"/>
      <c r="Q56" s="267"/>
      <c r="R56" s="267"/>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row>
    <row r="57" spans="1:79" x14ac:dyDescent="0.25">
      <c r="A57" s="267"/>
      <c r="B57" s="267"/>
      <c r="C57" s="267"/>
      <c r="D57" s="267"/>
      <c r="E57" s="267"/>
      <c r="F57" s="267"/>
      <c r="G57" s="267"/>
      <c r="H57" s="267"/>
      <c r="I57" s="267"/>
      <c r="J57" s="267"/>
      <c r="K57" s="267"/>
      <c r="L57" s="267"/>
      <c r="M57" s="267"/>
      <c r="N57" s="267"/>
      <c r="O57" s="267"/>
      <c r="P57" s="267"/>
      <c r="Q57" s="267"/>
      <c r="R57" s="267"/>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row>
    <row r="58" spans="1:79" x14ac:dyDescent="0.25">
      <c r="A58" s="267"/>
      <c r="B58" s="267"/>
      <c r="C58" s="267"/>
      <c r="D58" s="267"/>
      <c r="E58" s="267"/>
      <c r="F58" s="267"/>
      <c r="G58" s="267"/>
      <c r="H58" s="267"/>
      <c r="I58" s="267"/>
      <c r="J58" s="267"/>
      <c r="K58" s="267"/>
      <c r="L58" s="267"/>
      <c r="M58" s="267"/>
      <c r="N58" s="267"/>
      <c r="O58" s="267"/>
      <c r="P58" s="267"/>
      <c r="Q58" s="267"/>
      <c r="R58" s="267"/>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row>
    <row r="59" spans="1:79" x14ac:dyDescent="0.25">
      <c r="A59" s="267"/>
      <c r="B59" s="267"/>
      <c r="C59" s="267"/>
      <c r="D59" s="267"/>
      <c r="E59" s="267"/>
      <c r="F59" s="267"/>
      <c r="G59" s="267"/>
      <c r="H59" s="267"/>
      <c r="I59" s="267"/>
      <c r="J59" s="267"/>
      <c r="K59" s="267"/>
      <c r="L59" s="267"/>
      <c r="M59" s="267"/>
      <c r="N59" s="267"/>
      <c r="O59" s="267"/>
      <c r="P59" s="267"/>
      <c r="Q59" s="267"/>
      <c r="R59" s="267"/>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row>
    <row r="60" spans="1:79" x14ac:dyDescent="0.25">
      <c r="A60" s="267"/>
      <c r="B60" s="267"/>
      <c r="C60" s="267"/>
      <c r="D60" s="267"/>
      <c r="E60" s="267"/>
      <c r="F60" s="267"/>
      <c r="G60" s="267"/>
      <c r="H60" s="267"/>
      <c r="I60" s="267"/>
      <c r="J60" s="267"/>
      <c r="K60" s="267"/>
      <c r="L60" s="267"/>
      <c r="M60" s="267"/>
      <c r="N60" s="267"/>
      <c r="O60" s="267"/>
      <c r="P60" s="267"/>
      <c r="Q60" s="267"/>
      <c r="R60" s="267"/>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row>
    <row r="61" spans="1:79" x14ac:dyDescent="0.25">
      <c r="A61" s="267"/>
      <c r="B61" s="267"/>
      <c r="C61" s="267"/>
      <c r="D61" s="267"/>
      <c r="E61" s="267"/>
      <c r="F61" s="267"/>
      <c r="G61" s="267"/>
      <c r="H61" s="267"/>
      <c r="I61" s="267"/>
      <c r="J61" s="267"/>
      <c r="K61" s="267"/>
      <c r="L61" s="267"/>
      <c r="M61" s="267"/>
      <c r="N61" s="267"/>
      <c r="O61" s="267"/>
      <c r="P61" s="267"/>
      <c r="Q61" s="267"/>
      <c r="R61" s="267"/>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row>
    <row r="62" spans="1:79" x14ac:dyDescent="0.25">
      <c r="A62" s="267"/>
      <c r="B62" s="267"/>
      <c r="C62" s="267"/>
      <c r="D62" s="267"/>
      <c r="E62" s="267"/>
      <c r="F62" s="267"/>
      <c r="G62" s="267"/>
      <c r="H62" s="267"/>
      <c r="I62" s="267"/>
      <c r="J62" s="267"/>
      <c r="K62" s="267"/>
      <c r="L62" s="267"/>
      <c r="M62" s="267"/>
      <c r="N62" s="267"/>
      <c r="O62" s="267"/>
      <c r="P62" s="267"/>
      <c r="Q62" s="267"/>
      <c r="R62" s="267"/>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row>
    <row r="63" spans="1:79" x14ac:dyDescent="0.25">
      <c r="A63" s="267"/>
      <c r="B63" s="267"/>
      <c r="C63" s="267"/>
      <c r="D63" s="267"/>
      <c r="E63" s="267"/>
      <c r="F63" s="267"/>
      <c r="G63" s="267"/>
      <c r="H63" s="267"/>
      <c r="I63" s="267"/>
      <c r="J63" s="267"/>
      <c r="K63" s="267"/>
      <c r="L63" s="267"/>
      <c r="M63" s="267"/>
      <c r="N63" s="267"/>
      <c r="O63" s="267"/>
      <c r="P63" s="267"/>
      <c r="Q63" s="267"/>
      <c r="R63" s="267"/>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row>
    <row r="64" spans="1:79" x14ac:dyDescent="0.25">
      <c r="A64" s="267"/>
      <c r="B64" s="267"/>
      <c r="C64" s="267"/>
      <c r="D64" s="267"/>
      <c r="E64" s="267"/>
      <c r="F64" s="267"/>
      <c r="G64" s="267"/>
      <c r="H64" s="267"/>
      <c r="I64" s="267"/>
      <c r="J64" s="267"/>
      <c r="K64" s="267"/>
      <c r="L64" s="267"/>
      <c r="M64" s="267"/>
      <c r="N64" s="267"/>
      <c r="O64" s="267"/>
      <c r="P64" s="267"/>
      <c r="Q64" s="267"/>
      <c r="R64" s="267"/>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row>
    <row r="65" spans="1:79" x14ac:dyDescent="0.25">
      <c r="A65" s="267"/>
      <c r="B65" s="267"/>
      <c r="C65" s="267"/>
      <c r="D65" s="267"/>
      <c r="E65" s="267"/>
      <c r="F65" s="267"/>
      <c r="G65" s="267"/>
      <c r="H65" s="267"/>
      <c r="I65" s="267"/>
      <c r="J65" s="267"/>
      <c r="K65" s="267"/>
      <c r="L65" s="267"/>
      <c r="M65" s="267"/>
      <c r="N65" s="267"/>
      <c r="O65" s="267"/>
      <c r="P65" s="267"/>
      <c r="Q65" s="267"/>
      <c r="R65" s="267"/>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row>
    <row r="66" spans="1:79" x14ac:dyDescent="0.25">
      <c r="A66" s="267"/>
      <c r="B66" s="267"/>
      <c r="C66" s="267"/>
      <c r="D66" s="267"/>
      <c r="E66" s="267"/>
      <c r="F66" s="267"/>
      <c r="G66" s="267"/>
      <c r="H66" s="267"/>
      <c r="I66" s="267"/>
      <c r="J66" s="267"/>
      <c r="K66" s="267"/>
      <c r="L66" s="267"/>
      <c r="M66" s="267"/>
      <c r="N66" s="267"/>
      <c r="O66" s="267"/>
      <c r="P66" s="267"/>
      <c r="Q66" s="267"/>
      <c r="R66" s="267"/>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row>
    <row r="67" spans="1:79" x14ac:dyDescent="0.25">
      <c r="A67" s="267"/>
      <c r="B67" s="267"/>
      <c r="C67" s="267"/>
      <c r="D67" s="267"/>
      <c r="E67" s="267"/>
      <c r="F67" s="267"/>
      <c r="G67" s="267"/>
      <c r="H67" s="267"/>
      <c r="I67" s="267"/>
      <c r="J67" s="267"/>
      <c r="K67" s="267"/>
      <c r="L67" s="267"/>
      <c r="M67" s="267"/>
      <c r="N67" s="267"/>
      <c r="O67" s="267"/>
      <c r="P67" s="267"/>
      <c r="Q67" s="267"/>
      <c r="R67" s="267"/>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row>
    <row r="68" spans="1:79" x14ac:dyDescent="0.25">
      <c r="A68" s="267"/>
      <c r="B68" s="267"/>
      <c r="C68" s="267"/>
      <c r="D68" s="267"/>
      <c r="E68" s="267"/>
      <c r="F68" s="267"/>
      <c r="G68" s="267"/>
      <c r="H68" s="267"/>
      <c r="I68" s="267"/>
      <c r="J68" s="267"/>
      <c r="K68" s="267"/>
      <c r="L68" s="267"/>
      <c r="M68" s="267"/>
      <c r="N68" s="267"/>
      <c r="O68" s="267"/>
      <c r="P68" s="267"/>
      <c r="Q68" s="267"/>
      <c r="R68" s="267"/>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row>
    <row r="69" spans="1:79" x14ac:dyDescent="0.25">
      <c r="A69" s="267"/>
      <c r="B69" s="267"/>
      <c r="C69" s="267"/>
      <c r="D69" s="267"/>
      <c r="E69" s="267"/>
      <c r="F69" s="267"/>
      <c r="G69" s="267"/>
      <c r="H69" s="267"/>
      <c r="I69" s="267"/>
      <c r="J69" s="267"/>
      <c r="K69" s="267"/>
      <c r="L69" s="267"/>
      <c r="M69" s="267"/>
      <c r="N69" s="267"/>
      <c r="O69" s="267"/>
      <c r="P69" s="267"/>
      <c r="Q69" s="267"/>
      <c r="R69" s="267"/>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row>
    <row r="70" spans="1:79" x14ac:dyDescent="0.25">
      <c r="A70" s="267"/>
      <c r="B70" s="267"/>
      <c r="C70" s="267"/>
      <c r="D70" s="267"/>
      <c r="E70" s="267"/>
      <c r="F70" s="267"/>
      <c r="G70" s="267"/>
      <c r="H70" s="267"/>
      <c r="I70" s="267"/>
      <c r="J70" s="267"/>
      <c r="K70" s="267"/>
      <c r="L70" s="267"/>
      <c r="M70" s="267"/>
      <c r="N70" s="267"/>
      <c r="O70" s="267"/>
      <c r="P70" s="267"/>
      <c r="Q70" s="267"/>
      <c r="R70" s="267"/>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row>
    <row r="71" spans="1:79" x14ac:dyDescent="0.25">
      <c r="A71" s="267"/>
      <c r="B71" s="267"/>
      <c r="C71" s="267"/>
      <c r="D71" s="267"/>
      <c r="E71" s="267"/>
      <c r="F71" s="267"/>
      <c r="G71" s="267"/>
      <c r="H71" s="267"/>
      <c r="I71" s="267"/>
      <c r="J71" s="267"/>
      <c r="K71" s="267"/>
      <c r="L71" s="267"/>
      <c r="M71" s="267"/>
      <c r="N71" s="267"/>
      <c r="O71" s="267"/>
      <c r="P71" s="267"/>
      <c r="Q71" s="267"/>
      <c r="R71" s="267"/>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row>
    <row r="72" spans="1:79" x14ac:dyDescent="0.2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row>
    <row r="73" spans="1:79" x14ac:dyDescent="0.2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row>
    <row r="74" spans="1:79" x14ac:dyDescent="0.2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row>
    <row r="75" spans="1:79" x14ac:dyDescent="0.2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row>
    <row r="76" spans="1:79" x14ac:dyDescent="0.25">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row>
    <row r="77" spans="1:79" x14ac:dyDescent="0.2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row>
    <row r="78" spans="1:79" x14ac:dyDescent="0.25">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row>
    <row r="79" spans="1:79" x14ac:dyDescent="0.25">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row>
    <row r="80" spans="1:79" x14ac:dyDescent="0.25">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row>
    <row r="81" spans="1:79" x14ac:dyDescent="0.25">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row>
    <row r="82" spans="1:79" x14ac:dyDescent="0.2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row>
    <row r="83" spans="1:79" x14ac:dyDescent="0.25">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row>
    <row r="84" spans="1:79" x14ac:dyDescent="0.25">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row>
    <row r="85" spans="1:79" x14ac:dyDescent="0.2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row>
    <row r="86" spans="1:79" x14ac:dyDescent="0.25">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row>
    <row r="87" spans="1:79" x14ac:dyDescent="0.25">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row>
    <row r="88" spans="1:79" x14ac:dyDescent="0.25">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row>
    <row r="89" spans="1:79" x14ac:dyDescent="0.25">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row>
    <row r="90" spans="1:79" x14ac:dyDescent="0.2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row>
    <row r="91" spans="1:79" x14ac:dyDescent="0.25">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row>
    <row r="92" spans="1:79" x14ac:dyDescent="0.2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row>
    <row r="93" spans="1:79" x14ac:dyDescent="0.25">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c r="CA93" s="203"/>
    </row>
    <row r="94" spans="1:79" x14ac:dyDescent="0.25">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row>
    <row r="95" spans="1:79" x14ac:dyDescent="0.25">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row>
    <row r="96" spans="1:79" x14ac:dyDescent="0.25">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row>
    <row r="97" spans="1:79" x14ac:dyDescent="0.25">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row>
    <row r="98" spans="1:79" x14ac:dyDescent="0.25">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row>
    <row r="99" spans="1:79" x14ac:dyDescent="0.25">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row>
    <row r="100" spans="1:79" x14ac:dyDescent="0.25">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row>
    <row r="101" spans="1:79" x14ac:dyDescent="0.25">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row>
    <row r="102" spans="1:79" x14ac:dyDescent="0.2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row>
    <row r="103" spans="1:79" x14ac:dyDescent="0.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row>
    <row r="104" spans="1:79" x14ac:dyDescent="0.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row>
    <row r="105" spans="1:79" x14ac:dyDescent="0.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row>
    <row r="106" spans="1:79" x14ac:dyDescent="0.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row>
    <row r="107" spans="1:79" x14ac:dyDescent="0.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row>
    <row r="108" spans="1:79" x14ac:dyDescent="0.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row>
    <row r="109" spans="1:79" x14ac:dyDescent="0.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row>
    <row r="110" spans="1:79" x14ac:dyDescent="0.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row>
    <row r="111" spans="1:79" x14ac:dyDescent="0.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row>
    <row r="112" spans="1:79" x14ac:dyDescent="0.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row>
    <row r="113" spans="1:79" x14ac:dyDescent="0.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row>
    <row r="114" spans="1:79" x14ac:dyDescent="0.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row>
    <row r="115" spans="1:79" x14ac:dyDescent="0.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row>
    <row r="116" spans="1:79" x14ac:dyDescent="0.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row>
    <row r="117" spans="1:79" x14ac:dyDescent="0.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row>
    <row r="118" spans="1:79" x14ac:dyDescent="0.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row>
    <row r="119" spans="1:79" x14ac:dyDescent="0.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row>
    <row r="120" spans="1:79" x14ac:dyDescent="0.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row>
    <row r="121" spans="1:79" x14ac:dyDescent="0.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row>
    <row r="122" spans="1:79" x14ac:dyDescent="0.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row>
    <row r="123" spans="1:79" x14ac:dyDescent="0.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row>
    <row r="124" spans="1:79" x14ac:dyDescent="0.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row>
    <row r="125" spans="1:79" x14ac:dyDescent="0.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row>
    <row r="126" spans="1:79" x14ac:dyDescent="0.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row>
    <row r="127" spans="1:79" x14ac:dyDescent="0.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row>
    <row r="128" spans="1:79" x14ac:dyDescent="0.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row>
    <row r="129" spans="1:79" x14ac:dyDescent="0.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row>
    <row r="130" spans="1:79" x14ac:dyDescent="0.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row>
    <row r="131" spans="1:79" x14ac:dyDescent="0.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row>
    <row r="132" spans="1:79" x14ac:dyDescent="0.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row>
    <row r="133" spans="1:79" x14ac:dyDescent="0.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row>
    <row r="134" spans="1:79" x14ac:dyDescent="0.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row>
    <row r="135" spans="1:79" x14ac:dyDescent="0.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row>
    <row r="136" spans="1:79" x14ac:dyDescent="0.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row>
    <row r="137" spans="1:79" x14ac:dyDescent="0.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row>
    <row r="138" spans="1:79" x14ac:dyDescent="0.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row>
    <row r="139" spans="1:79" x14ac:dyDescent="0.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row>
    <row r="140" spans="1:79" x14ac:dyDescent="0.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row>
    <row r="141" spans="1:79" x14ac:dyDescent="0.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row>
    <row r="142" spans="1:79" x14ac:dyDescent="0.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row>
    <row r="143" spans="1:79" x14ac:dyDescent="0.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row>
    <row r="144" spans="1:79" x14ac:dyDescent="0.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row>
    <row r="145" spans="1:79" x14ac:dyDescent="0.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row>
    <row r="146" spans="1:79" x14ac:dyDescent="0.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row>
    <row r="147" spans="1:79" x14ac:dyDescent="0.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row>
    <row r="148" spans="1:79" x14ac:dyDescent="0.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row>
    <row r="149" spans="1:79" x14ac:dyDescent="0.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row>
    <row r="150" spans="1:79" x14ac:dyDescent="0.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row>
    <row r="151" spans="1:79" x14ac:dyDescent="0.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row>
    <row r="152" spans="1:79" x14ac:dyDescent="0.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row>
    <row r="153" spans="1:79" x14ac:dyDescent="0.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row>
    <row r="154" spans="1:79" x14ac:dyDescent="0.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row>
    <row r="155" spans="1:79" x14ac:dyDescent="0.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row>
    <row r="156" spans="1:79" x14ac:dyDescent="0.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row>
    <row r="157" spans="1:79" x14ac:dyDescent="0.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row>
    <row r="158" spans="1:79" x14ac:dyDescent="0.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row>
    <row r="159" spans="1:79" x14ac:dyDescent="0.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row>
    <row r="160" spans="1:79" x14ac:dyDescent="0.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row>
    <row r="161" spans="1:79" x14ac:dyDescent="0.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row>
    <row r="162" spans="1:79" x14ac:dyDescent="0.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row>
    <row r="163" spans="1:79" x14ac:dyDescent="0.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row>
    <row r="164" spans="1:79" x14ac:dyDescent="0.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row>
    <row r="165" spans="1:79" x14ac:dyDescent="0.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row>
    <row r="166" spans="1:79" x14ac:dyDescent="0.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row>
    <row r="167" spans="1:79" x14ac:dyDescent="0.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row>
    <row r="168" spans="1:79" x14ac:dyDescent="0.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row>
    <row r="169" spans="1:79" x14ac:dyDescent="0.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row>
    <row r="170" spans="1:79" x14ac:dyDescent="0.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row>
    <row r="171" spans="1:79" x14ac:dyDescent="0.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row>
    <row r="172" spans="1:79" x14ac:dyDescent="0.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row>
    <row r="173" spans="1:79" x14ac:dyDescent="0.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row>
    <row r="174" spans="1:79" x14ac:dyDescent="0.25">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row>
    <row r="175" spans="1:79" x14ac:dyDescent="0.25">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row>
    <row r="176" spans="1:79" x14ac:dyDescent="0.25">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row>
    <row r="177" spans="1:79" x14ac:dyDescent="0.25">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row>
    <row r="178" spans="1:79" x14ac:dyDescent="0.25">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row>
    <row r="179" spans="1:79" x14ac:dyDescent="0.25">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3"/>
      <c r="BB179" s="203"/>
      <c r="BC179" s="203"/>
      <c r="BD179" s="203"/>
      <c r="BE179" s="203"/>
      <c r="BF179" s="203"/>
      <c r="BG179" s="203"/>
      <c r="BH179" s="203"/>
      <c r="BI179" s="203"/>
      <c r="BJ179" s="203"/>
      <c r="BK179" s="203"/>
      <c r="BL179" s="203"/>
      <c r="BM179" s="203"/>
      <c r="BN179" s="203"/>
      <c r="BO179" s="203"/>
      <c r="BP179" s="203"/>
      <c r="BQ179" s="203"/>
      <c r="BR179" s="203"/>
      <c r="BS179" s="203"/>
      <c r="BT179" s="203"/>
      <c r="BU179" s="203"/>
      <c r="BV179" s="203"/>
      <c r="BW179" s="203"/>
      <c r="BX179" s="203"/>
      <c r="BY179" s="203"/>
      <c r="BZ179" s="203"/>
      <c r="CA179" s="203"/>
    </row>
    <row r="180" spans="1:79" x14ac:dyDescent="0.2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3"/>
      <c r="BB180" s="203"/>
      <c r="BC180" s="203"/>
      <c r="BD180" s="203"/>
      <c r="BE180" s="203"/>
      <c r="BF180" s="203"/>
      <c r="BG180" s="203"/>
      <c r="BH180" s="203"/>
      <c r="BI180" s="203"/>
      <c r="BJ180" s="203"/>
      <c r="BK180" s="203"/>
      <c r="BL180" s="203"/>
      <c r="BM180" s="203"/>
      <c r="BN180" s="203"/>
      <c r="BO180" s="203"/>
      <c r="BP180" s="203"/>
      <c r="BQ180" s="203"/>
      <c r="BR180" s="203"/>
      <c r="BS180" s="203"/>
      <c r="BT180" s="203"/>
      <c r="BU180" s="203"/>
      <c r="BV180" s="203"/>
      <c r="BW180" s="203"/>
      <c r="BX180" s="203"/>
      <c r="BY180" s="203"/>
      <c r="BZ180" s="203"/>
      <c r="CA180" s="203"/>
    </row>
    <row r="181" spans="1:79" x14ac:dyDescent="0.25">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3"/>
      <c r="CA181" s="203"/>
    </row>
    <row r="182" spans="1:79" x14ac:dyDescent="0.25">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row>
    <row r="183" spans="1:79" x14ac:dyDescent="0.25">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row>
    <row r="184" spans="1:79" x14ac:dyDescent="0.25">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row>
    <row r="185" spans="1:79" x14ac:dyDescent="0.25">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203"/>
      <c r="BY185" s="203"/>
      <c r="BZ185" s="203"/>
      <c r="CA185" s="203"/>
    </row>
    <row r="186" spans="1:79" x14ac:dyDescent="0.25">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row>
    <row r="187" spans="1:79" x14ac:dyDescent="0.25">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203"/>
      <c r="BP187" s="203"/>
      <c r="BQ187" s="203"/>
      <c r="BR187" s="203"/>
      <c r="BS187" s="203"/>
      <c r="BT187" s="203"/>
      <c r="BU187" s="203"/>
      <c r="BV187" s="203"/>
      <c r="BW187" s="203"/>
      <c r="BX187" s="203"/>
      <c r="BY187" s="203"/>
      <c r="BZ187" s="203"/>
      <c r="CA187" s="203"/>
    </row>
    <row r="188" spans="1:79" x14ac:dyDescent="0.25">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row>
    <row r="189" spans="1:79" x14ac:dyDescent="0.25">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row>
    <row r="190" spans="1:79" x14ac:dyDescent="0.25">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row>
    <row r="191" spans="1:79" x14ac:dyDescent="0.25">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3"/>
      <c r="BR191" s="203"/>
      <c r="BS191" s="203"/>
      <c r="BT191" s="203"/>
      <c r="BU191" s="203"/>
      <c r="BV191" s="203"/>
      <c r="BW191" s="203"/>
      <c r="BX191" s="203"/>
      <c r="BY191" s="203"/>
      <c r="BZ191" s="203"/>
      <c r="CA191" s="203"/>
    </row>
    <row r="192" spans="1:79" x14ac:dyDescent="0.25">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3"/>
      <c r="BF192" s="203"/>
      <c r="BG192" s="203"/>
      <c r="BH192" s="203"/>
      <c r="BI192" s="203"/>
      <c r="BJ192" s="203"/>
      <c r="BK192" s="203"/>
      <c r="BL192" s="203"/>
      <c r="BM192" s="203"/>
      <c r="BN192" s="203"/>
      <c r="BO192" s="203"/>
      <c r="BP192" s="203"/>
      <c r="BQ192" s="203"/>
      <c r="BR192" s="203"/>
      <c r="BS192" s="203"/>
      <c r="BT192" s="203"/>
      <c r="BU192" s="203"/>
      <c r="BV192" s="203"/>
      <c r="BW192" s="203"/>
      <c r="BX192" s="203"/>
      <c r="BY192" s="203"/>
      <c r="BZ192" s="203"/>
      <c r="CA192" s="203"/>
    </row>
    <row r="193" spans="1:79" x14ac:dyDescent="0.25">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c r="BD193" s="203"/>
      <c r="BE193" s="203"/>
      <c r="BF193" s="203"/>
      <c r="BG193" s="203"/>
      <c r="BH193" s="203"/>
      <c r="BI193" s="203"/>
      <c r="BJ193" s="203"/>
      <c r="BK193" s="203"/>
      <c r="BL193" s="203"/>
      <c r="BM193" s="203"/>
      <c r="BN193" s="203"/>
      <c r="BO193" s="203"/>
      <c r="BP193" s="203"/>
      <c r="BQ193" s="203"/>
      <c r="BR193" s="203"/>
      <c r="BS193" s="203"/>
      <c r="BT193" s="203"/>
      <c r="BU193" s="203"/>
      <c r="BV193" s="203"/>
      <c r="BW193" s="203"/>
      <c r="BX193" s="203"/>
      <c r="BY193" s="203"/>
      <c r="BZ193" s="203"/>
      <c r="CA193" s="203"/>
    </row>
    <row r="194" spans="1:79" x14ac:dyDescent="0.25">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3"/>
      <c r="BB194" s="203"/>
      <c r="BC194" s="203"/>
      <c r="BD194" s="203"/>
      <c r="BE194" s="203"/>
      <c r="BF194" s="203"/>
      <c r="BG194" s="203"/>
      <c r="BH194" s="203"/>
      <c r="BI194" s="203"/>
      <c r="BJ194" s="203"/>
      <c r="BK194" s="203"/>
      <c r="BL194" s="203"/>
      <c r="BM194" s="203"/>
      <c r="BN194" s="203"/>
      <c r="BO194" s="203"/>
      <c r="BP194" s="203"/>
      <c r="BQ194" s="203"/>
      <c r="BR194" s="203"/>
      <c r="BS194" s="203"/>
      <c r="BT194" s="203"/>
      <c r="BU194" s="203"/>
      <c r="BV194" s="203"/>
      <c r="BW194" s="203"/>
      <c r="BX194" s="203"/>
      <c r="BY194" s="203"/>
      <c r="BZ194" s="203"/>
      <c r="CA194" s="203"/>
    </row>
    <row r="195" spans="1:79" x14ac:dyDescent="0.25">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3"/>
      <c r="BQ195" s="203"/>
      <c r="BR195" s="203"/>
      <c r="BS195" s="203"/>
      <c r="BT195" s="203"/>
      <c r="BU195" s="203"/>
      <c r="BV195" s="203"/>
      <c r="BW195" s="203"/>
      <c r="BX195" s="203"/>
      <c r="BY195" s="203"/>
      <c r="BZ195" s="203"/>
      <c r="CA195" s="203"/>
    </row>
    <row r="196" spans="1:79" x14ac:dyDescent="0.25">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3"/>
      <c r="BB196" s="203"/>
      <c r="BC196" s="203"/>
      <c r="BD196" s="203"/>
      <c r="BE196" s="203"/>
      <c r="BF196" s="203"/>
      <c r="BG196" s="203"/>
      <c r="BH196" s="203"/>
      <c r="BI196" s="203"/>
      <c r="BJ196" s="203"/>
      <c r="BK196" s="203"/>
      <c r="BL196" s="203"/>
      <c r="BM196" s="203"/>
      <c r="BN196" s="203"/>
      <c r="BO196" s="203"/>
      <c r="BP196" s="203"/>
      <c r="BQ196" s="203"/>
      <c r="BR196" s="203"/>
      <c r="BS196" s="203"/>
      <c r="BT196" s="203"/>
      <c r="BU196" s="203"/>
      <c r="BV196" s="203"/>
      <c r="BW196" s="203"/>
      <c r="BX196" s="203"/>
      <c r="BY196" s="203"/>
      <c r="BZ196" s="203"/>
      <c r="CA196" s="203"/>
    </row>
    <row r="197" spans="1:79" x14ac:dyDescent="0.25">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03"/>
      <c r="AZ197" s="203"/>
      <c r="BA197" s="203"/>
      <c r="BB197" s="203"/>
      <c r="BC197" s="203"/>
      <c r="BD197" s="203"/>
      <c r="BE197" s="203"/>
      <c r="BF197" s="203"/>
      <c r="BG197" s="203"/>
      <c r="BH197" s="203"/>
      <c r="BI197" s="203"/>
      <c r="BJ197" s="203"/>
      <c r="BK197" s="203"/>
      <c r="BL197" s="203"/>
      <c r="BM197" s="203"/>
      <c r="BN197" s="203"/>
      <c r="BO197" s="203"/>
      <c r="BP197" s="203"/>
      <c r="BQ197" s="203"/>
      <c r="BR197" s="203"/>
      <c r="BS197" s="203"/>
      <c r="BT197" s="203"/>
      <c r="BU197" s="203"/>
      <c r="BV197" s="203"/>
      <c r="BW197" s="203"/>
      <c r="BX197" s="203"/>
      <c r="BY197" s="203"/>
      <c r="BZ197" s="203"/>
      <c r="CA197" s="203"/>
    </row>
    <row r="198" spans="1:79" x14ac:dyDescent="0.25">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03"/>
      <c r="BY198" s="203"/>
      <c r="BZ198" s="203"/>
      <c r="CA198" s="203"/>
    </row>
    <row r="199" spans="1:79" x14ac:dyDescent="0.25">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03"/>
      <c r="AZ199" s="203"/>
      <c r="BA199" s="203"/>
      <c r="BB199" s="203"/>
      <c r="BC199" s="203"/>
      <c r="BD199" s="203"/>
      <c r="BE199" s="203"/>
      <c r="BF199" s="203"/>
      <c r="BG199" s="203"/>
      <c r="BH199" s="203"/>
      <c r="BI199" s="203"/>
      <c r="BJ199" s="203"/>
      <c r="BK199" s="203"/>
      <c r="BL199" s="203"/>
      <c r="BM199" s="203"/>
      <c r="BN199" s="203"/>
      <c r="BO199" s="203"/>
      <c r="BP199" s="203"/>
      <c r="BQ199" s="203"/>
      <c r="BR199" s="203"/>
      <c r="BS199" s="203"/>
      <c r="BT199" s="203"/>
      <c r="BU199" s="203"/>
      <c r="BV199" s="203"/>
      <c r="BW199" s="203"/>
      <c r="BX199" s="203"/>
      <c r="BY199" s="203"/>
      <c r="BZ199" s="203"/>
      <c r="CA199" s="203"/>
    </row>
    <row r="200" spans="1:79" x14ac:dyDescent="0.25">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3"/>
      <c r="BB200" s="203"/>
      <c r="BC200" s="203"/>
      <c r="BD200" s="203"/>
      <c r="BE200" s="203"/>
      <c r="BF200" s="203"/>
      <c r="BG200" s="203"/>
      <c r="BH200" s="203"/>
      <c r="BI200" s="203"/>
      <c r="BJ200" s="203"/>
      <c r="BK200" s="203"/>
      <c r="BL200" s="203"/>
      <c r="BM200" s="203"/>
      <c r="BN200" s="203"/>
      <c r="BO200" s="203"/>
      <c r="BP200" s="203"/>
      <c r="BQ200" s="203"/>
      <c r="BR200" s="203"/>
      <c r="BS200" s="203"/>
      <c r="BT200" s="203"/>
      <c r="BU200" s="203"/>
      <c r="BV200" s="203"/>
      <c r="BW200" s="203"/>
      <c r="BX200" s="203"/>
      <c r="BY200" s="203"/>
      <c r="BZ200" s="203"/>
      <c r="CA200" s="203"/>
    </row>
    <row r="201" spans="1:79" x14ac:dyDescent="0.25">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203"/>
      <c r="AM201" s="203"/>
      <c r="AN201" s="203"/>
      <c r="AO201" s="203"/>
      <c r="AP201" s="203"/>
      <c r="AQ201" s="203"/>
      <c r="AR201" s="203"/>
      <c r="AS201" s="203"/>
      <c r="AT201" s="203"/>
      <c r="AU201" s="203"/>
      <c r="AV201" s="203"/>
      <c r="AW201" s="203"/>
      <c r="AX201" s="203"/>
      <c r="AY201" s="203"/>
      <c r="AZ201" s="203"/>
      <c r="BA201" s="203"/>
      <c r="BB201" s="203"/>
      <c r="BC201" s="203"/>
      <c r="BD201" s="203"/>
      <c r="BE201" s="203"/>
      <c r="BF201" s="203"/>
      <c r="BG201" s="203"/>
      <c r="BH201" s="203"/>
      <c r="BI201" s="203"/>
      <c r="BJ201" s="203"/>
      <c r="BK201" s="203"/>
      <c r="BL201" s="203"/>
      <c r="BM201" s="203"/>
      <c r="BN201" s="203"/>
      <c r="BO201" s="203"/>
      <c r="BP201" s="203"/>
      <c r="BQ201" s="203"/>
      <c r="BR201" s="203"/>
      <c r="BS201" s="203"/>
      <c r="BT201" s="203"/>
      <c r="BU201" s="203"/>
      <c r="BV201" s="203"/>
      <c r="BW201" s="203"/>
      <c r="BX201" s="203"/>
      <c r="BY201" s="203"/>
      <c r="BZ201" s="203"/>
      <c r="CA201" s="203"/>
    </row>
    <row r="202" spans="1:79" x14ac:dyDescent="0.25">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3"/>
      <c r="AY202" s="203"/>
      <c r="AZ202" s="203"/>
      <c r="BA202" s="203"/>
      <c r="BB202" s="203"/>
      <c r="BC202" s="203"/>
      <c r="BD202" s="203"/>
      <c r="BE202" s="203"/>
      <c r="BF202" s="203"/>
      <c r="BG202" s="203"/>
      <c r="BH202" s="203"/>
      <c r="BI202" s="203"/>
      <c r="BJ202" s="203"/>
      <c r="BK202" s="203"/>
      <c r="BL202" s="203"/>
      <c r="BM202" s="203"/>
      <c r="BN202" s="203"/>
      <c r="BO202" s="203"/>
      <c r="BP202" s="203"/>
      <c r="BQ202" s="203"/>
      <c r="BR202" s="203"/>
      <c r="BS202" s="203"/>
      <c r="BT202" s="203"/>
      <c r="BU202" s="203"/>
      <c r="BV202" s="203"/>
      <c r="BW202" s="203"/>
      <c r="BX202" s="203"/>
      <c r="BY202" s="203"/>
      <c r="BZ202" s="203"/>
      <c r="CA202" s="203"/>
    </row>
    <row r="203" spans="1:79" x14ac:dyDescent="0.25">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203"/>
      <c r="AM203" s="203"/>
      <c r="AN203" s="203"/>
      <c r="AO203" s="203"/>
      <c r="AP203" s="203"/>
      <c r="AQ203" s="203"/>
      <c r="AR203" s="203"/>
      <c r="AS203" s="203"/>
      <c r="AT203" s="203"/>
      <c r="AU203" s="203"/>
      <c r="AV203" s="203"/>
      <c r="AW203" s="203"/>
      <c r="AX203" s="203"/>
      <c r="AY203" s="203"/>
      <c r="AZ203" s="203"/>
      <c r="BA203" s="203"/>
      <c r="BB203" s="203"/>
      <c r="BC203" s="203"/>
      <c r="BD203" s="203"/>
      <c r="BE203" s="203"/>
      <c r="BF203" s="203"/>
      <c r="BG203" s="203"/>
      <c r="BH203" s="203"/>
      <c r="BI203" s="203"/>
      <c r="BJ203" s="203"/>
      <c r="BK203" s="203"/>
      <c r="BL203" s="203"/>
      <c r="BM203" s="203"/>
      <c r="BN203" s="203"/>
      <c r="BO203" s="203"/>
      <c r="BP203" s="203"/>
      <c r="BQ203" s="203"/>
      <c r="BR203" s="203"/>
      <c r="BS203" s="203"/>
      <c r="BT203" s="203"/>
      <c r="BU203" s="203"/>
      <c r="BV203" s="203"/>
      <c r="BW203" s="203"/>
      <c r="BX203" s="203"/>
      <c r="BY203" s="203"/>
      <c r="BZ203" s="203"/>
      <c r="CA203" s="203"/>
    </row>
    <row r="204" spans="1:79" x14ac:dyDescent="0.25">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203"/>
      <c r="AM204" s="203"/>
      <c r="AN204" s="203"/>
      <c r="AO204" s="203"/>
      <c r="AP204" s="203"/>
      <c r="AQ204" s="203"/>
      <c r="AR204" s="203"/>
      <c r="AS204" s="203"/>
      <c r="AT204" s="203"/>
      <c r="AU204" s="203"/>
      <c r="AV204" s="203"/>
      <c r="AW204" s="203"/>
      <c r="AX204" s="203"/>
      <c r="AY204" s="203"/>
      <c r="AZ204" s="203"/>
      <c r="BA204" s="203"/>
      <c r="BB204" s="203"/>
      <c r="BC204" s="203"/>
      <c r="BD204" s="203"/>
      <c r="BE204" s="203"/>
      <c r="BF204" s="203"/>
      <c r="BG204" s="203"/>
      <c r="BH204" s="203"/>
      <c r="BI204" s="203"/>
      <c r="BJ204" s="203"/>
      <c r="BK204" s="203"/>
      <c r="BL204" s="203"/>
      <c r="BM204" s="203"/>
      <c r="BN204" s="203"/>
      <c r="BO204" s="203"/>
      <c r="BP204" s="203"/>
      <c r="BQ204" s="203"/>
      <c r="BR204" s="203"/>
      <c r="BS204" s="203"/>
      <c r="BT204" s="203"/>
      <c r="BU204" s="203"/>
      <c r="BV204" s="203"/>
      <c r="BW204" s="203"/>
      <c r="BX204" s="203"/>
      <c r="BY204" s="203"/>
      <c r="BZ204" s="203"/>
      <c r="CA204" s="203"/>
    </row>
    <row r="205" spans="1:79" x14ac:dyDescent="0.25">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203"/>
      <c r="AM205" s="203"/>
      <c r="AN205" s="203"/>
      <c r="AO205" s="203"/>
      <c r="AP205" s="203"/>
      <c r="AQ205" s="203"/>
      <c r="AR205" s="203"/>
      <c r="AS205" s="203"/>
      <c r="AT205" s="203"/>
      <c r="AU205" s="203"/>
      <c r="AV205" s="203"/>
      <c r="AW205" s="203"/>
      <c r="AX205" s="203"/>
      <c r="AY205" s="203"/>
      <c r="AZ205" s="203"/>
      <c r="BA205" s="203"/>
      <c r="BB205" s="203"/>
      <c r="BC205" s="203"/>
      <c r="BD205" s="203"/>
      <c r="BE205" s="203"/>
      <c r="BF205" s="203"/>
      <c r="BG205" s="203"/>
      <c r="BH205" s="203"/>
      <c r="BI205" s="203"/>
      <c r="BJ205" s="203"/>
      <c r="BK205" s="203"/>
      <c r="BL205" s="203"/>
      <c r="BM205" s="203"/>
      <c r="BN205" s="203"/>
      <c r="BO205" s="203"/>
      <c r="BP205" s="203"/>
      <c r="BQ205" s="203"/>
      <c r="BR205" s="203"/>
      <c r="BS205" s="203"/>
      <c r="BT205" s="203"/>
      <c r="BU205" s="203"/>
      <c r="BV205" s="203"/>
      <c r="BW205" s="203"/>
      <c r="BX205" s="203"/>
      <c r="BY205" s="203"/>
      <c r="BZ205" s="203"/>
      <c r="CA205" s="203"/>
    </row>
    <row r="206" spans="1:79" x14ac:dyDescent="0.25">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203"/>
      <c r="AM206" s="203"/>
      <c r="AN206" s="203"/>
      <c r="AO206" s="203"/>
      <c r="AP206" s="203"/>
      <c r="AQ206" s="203"/>
      <c r="AR206" s="203"/>
      <c r="AS206" s="203"/>
      <c r="AT206" s="203"/>
      <c r="AU206" s="203"/>
      <c r="AV206" s="203"/>
      <c r="AW206" s="203"/>
      <c r="AX206" s="203"/>
      <c r="AY206" s="203"/>
      <c r="AZ206" s="203"/>
      <c r="BA206" s="203"/>
      <c r="BB206" s="203"/>
      <c r="BC206" s="203"/>
      <c r="BD206" s="203"/>
      <c r="BE206" s="203"/>
      <c r="BF206" s="203"/>
      <c r="BG206" s="203"/>
      <c r="BH206" s="203"/>
      <c r="BI206" s="203"/>
      <c r="BJ206" s="203"/>
      <c r="BK206" s="203"/>
      <c r="BL206" s="203"/>
      <c r="BM206" s="203"/>
      <c r="BN206" s="203"/>
      <c r="BO206" s="203"/>
      <c r="BP206" s="203"/>
      <c r="BQ206" s="203"/>
      <c r="BR206" s="203"/>
      <c r="BS206" s="203"/>
      <c r="BT206" s="203"/>
      <c r="BU206" s="203"/>
      <c r="BV206" s="203"/>
      <c r="BW206" s="203"/>
      <c r="BX206" s="203"/>
      <c r="BY206" s="203"/>
      <c r="BZ206" s="203"/>
      <c r="CA206" s="203"/>
    </row>
    <row r="207" spans="1:79" x14ac:dyDescent="0.25">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203"/>
      <c r="AM207" s="203"/>
      <c r="AN207" s="203"/>
      <c r="AO207" s="203"/>
      <c r="AP207" s="203"/>
      <c r="AQ207" s="203"/>
      <c r="AR207" s="203"/>
      <c r="AS207" s="203"/>
      <c r="AT207" s="203"/>
      <c r="AU207" s="203"/>
      <c r="AV207" s="203"/>
      <c r="AW207" s="203"/>
      <c r="AX207" s="203"/>
      <c r="AY207" s="203"/>
      <c r="AZ207" s="203"/>
      <c r="BA207" s="203"/>
      <c r="BB207" s="203"/>
      <c r="BC207" s="203"/>
      <c r="BD207" s="203"/>
      <c r="BE207" s="203"/>
      <c r="BF207" s="203"/>
      <c r="BG207" s="203"/>
      <c r="BH207" s="203"/>
      <c r="BI207" s="203"/>
      <c r="BJ207" s="203"/>
      <c r="BK207" s="203"/>
      <c r="BL207" s="203"/>
      <c r="BM207" s="203"/>
      <c r="BN207" s="203"/>
      <c r="BO207" s="203"/>
      <c r="BP207" s="203"/>
      <c r="BQ207" s="203"/>
      <c r="BR207" s="203"/>
      <c r="BS207" s="203"/>
      <c r="BT207" s="203"/>
      <c r="BU207" s="203"/>
      <c r="BV207" s="203"/>
      <c r="BW207" s="203"/>
      <c r="BX207" s="203"/>
      <c r="BY207" s="203"/>
      <c r="BZ207" s="203"/>
      <c r="CA207" s="203"/>
    </row>
    <row r="208" spans="1:79" x14ac:dyDescent="0.25">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203"/>
      <c r="AM208" s="203"/>
      <c r="AN208" s="203"/>
      <c r="AO208" s="203"/>
      <c r="AP208" s="203"/>
      <c r="AQ208" s="203"/>
      <c r="AR208" s="203"/>
      <c r="AS208" s="203"/>
      <c r="AT208" s="203"/>
      <c r="AU208" s="203"/>
      <c r="AV208" s="203"/>
      <c r="AW208" s="203"/>
      <c r="AX208" s="203"/>
      <c r="AY208" s="203"/>
      <c r="AZ208" s="203"/>
      <c r="BA208" s="203"/>
      <c r="BB208" s="203"/>
      <c r="BC208" s="203"/>
      <c r="BD208" s="203"/>
      <c r="BE208" s="203"/>
      <c r="BF208" s="203"/>
      <c r="BG208" s="203"/>
      <c r="BH208" s="203"/>
      <c r="BI208" s="203"/>
      <c r="BJ208" s="203"/>
      <c r="BK208" s="203"/>
      <c r="BL208" s="203"/>
      <c r="BM208" s="203"/>
      <c r="BN208" s="203"/>
      <c r="BO208" s="203"/>
      <c r="BP208" s="203"/>
      <c r="BQ208" s="203"/>
      <c r="BR208" s="203"/>
      <c r="BS208" s="203"/>
      <c r="BT208" s="203"/>
      <c r="BU208" s="203"/>
      <c r="BV208" s="203"/>
      <c r="BW208" s="203"/>
      <c r="BX208" s="203"/>
      <c r="BY208" s="203"/>
      <c r="BZ208" s="203"/>
      <c r="CA208" s="203"/>
    </row>
    <row r="209" spans="1:79" x14ac:dyDescent="0.25">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c r="AL209" s="203"/>
      <c r="AM209" s="203"/>
      <c r="AN209" s="203"/>
      <c r="AO209" s="203"/>
      <c r="AP209" s="203"/>
      <c r="AQ209" s="203"/>
      <c r="AR209" s="203"/>
      <c r="AS209" s="203"/>
      <c r="AT209" s="203"/>
      <c r="AU209" s="203"/>
      <c r="AV209" s="203"/>
      <c r="AW209" s="203"/>
      <c r="AX209" s="203"/>
      <c r="AY209" s="203"/>
      <c r="AZ209" s="203"/>
      <c r="BA209" s="203"/>
      <c r="BB209" s="203"/>
      <c r="BC209" s="203"/>
      <c r="BD209" s="203"/>
      <c r="BE209" s="203"/>
      <c r="BF209" s="203"/>
      <c r="BG209" s="203"/>
      <c r="BH209" s="203"/>
      <c r="BI209" s="203"/>
      <c r="BJ209" s="203"/>
      <c r="BK209" s="203"/>
      <c r="BL209" s="203"/>
      <c r="BM209" s="203"/>
      <c r="BN209" s="203"/>
      <c r="BO209" s="203"/>
      <c r="BP209" s="203"/>
      <c r="BQ209" s="203"/>
      <c r="BR209" s="203"/>
      <c r="BS209" s="203"/>
      <c r="BT209" s="203"/>
      <c r="BU209" s="203"/>
      <c r="BV209" s="203"/>
      <c r="BW209" s="203"/>
      <c r="BX209" s="203"/>
      <c r="BY209" s="203"/>
      <c r="BZ209" s="203"/>
      <c r="CA209" s="203"/>
    </row>
    <row r="210" spans="1:79" x14ac:dyDescent="0.25">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c r="AL210" s="203"/>
      <c r="AM210" s="203"/>
      <c r="AN210" s="203"/>
      <c r="AO210" s="203"/>
      <c r="AP210" s="203"/>
      <c r="AQ210" s="203"/>
      <c r="AR210" s="203"/>
      <c r="AS210" s="203"/>
      <c r="AT210" s="203"/>
      <c r="AU210" s="203"/>
      <c r="AV210" s="203"/>
      <c r="AW210" s="203"/>
      <c r="AX210" s="203"/>
      <c r="AY210" s="203"/>
      <c r="AZ210" s="203"/>
      <c r="BA210" s="203"/>
      <c r="BB210" s="203"/>
      <c r="BC210" s="203"/>
      <c r="BD210" s="203"/>
      <c r="BE210" s="203"/>
      <c r="BF210" s="203"/>
      <c r="BG210" s="203"/>
      <c r="BH210" s="203"/>
      <c r="BI210" s="203"/>
      <c r="BJ210" s="203"/>
      <c r="BK210" s="203"/>
      <c r="BL210" s="203"/>
      <c r="BM210" s="203"/>
      <c r="BN210" s="203"/>
      <c r="BO210" s="203"/>
      <c r="BP210" s="203"/>
      <c r="BQ210" s="203"/>
      <c r="BR210" s="203"/>
      <c r="BS210" s="203"/>
      <c r="BT210" s="203"/>
      <c r="BU210" s="203"/>
      <c r="BV210" s="203"/>
      <c r="BW210" s="203"/>
      <c r="BX210" s="203"/>
      <c r="BY210" s="203"/>
      <c r="BZ210" s="203"/>
      <c r="CA210" s="203"/>
    </row>
    <row r="211" spans="1:79" x14ac:dyDescent="0.25">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03"/>
      <c r="AN211" s="203"/>
      <c r="AO211" s="203"/>
      <c r="AP211" s="203"/>
      <c r="AQ211" s="203"/>
      <c r="AR211" s="203"/>
      <c r="AS211" s="203"/>
      <c r="AT211" s="203"/>
      <c r="AU211" s="203"/>
      <c r="AV211" s="203"/>
      <c r="AW211" s="203"/>
      <c r="AX211" s="203"/>
      <c r="AY211" s="203"/>
      <c r="AZ211" s="203"/>
      <c r="BA211" s="203"/>
      <c r="BB211" s="203"/>
      <c r="BC211" s="203"/>
      <c r="BD211" s="203"/>
      <c r="BE211" s="203"/>
      <c r="BF211" s="203"/>
      <c r="BG211" s="203"/>
      <c r="BH211" s="203"/>
      <c r="BI211" s="203"/>
      <c r="BJ211" s="203"/>
      <c r="BK211" s="203"/>
      <c r="BL211" s="203"/>
      <c r="BM211" s="203"/>
      <c r="BN211" s="203"/>
      <c r="BO211" s="203"/>
      <c r="BP211" s="203"/>
      <c r="BQ211" s="203"/>
      <c r="BR211" s="203"/>
      <c r="BS211" s="203"/>
      <c r="BT211" s="203"/>
      <c r="BU211" s="203"/>
      <c r="BV211" s="203"/>
      <c r="BW211" s="203"/>
      <c r="BX211" s="203"/>
      <c r="BY211" s="203"/>
      <c r="BZ211" s="203"/>
      <c r="CA211" s="203"/>
    </row>
    <row r="212" spans="1:79" x14ac:dyDescent="0.25">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L212" s="203"/>
      <c r="AM212" s="203"/>
      <c r="AN212" s="203"/>
      <c r="AO212" s="203"/>
      <c r="AP212" s="203"/>
      <c r="AQ212" s="203"/>
      <c r="AR212" s="203"/>
      <c r="AS212" s="203"/>
      <c r="AT212" s="203"/>
      <c r="AU212" s="203"/>
      <c r="AV212" s="203"/>
      <c r="AW212" s="203"/>
      <c r="AX212" s="203"/>
      <c r="AY212" s="203"/>
      <c r="AZ212" s="203"/>
      <c r="BA212" s="203"/>
      <c r="BB212" s="203"/>
      <c r="BC212" s="203"/>
      <c r="BD212" s="203"/>
      <c r="BE212" s="203"/>
      <c r="BF212" s="203"/>
      <c r="BG212" s="203"/>
      <c r="BH212" s="203"/>
      <c r="BI212" s="203"/>
      <c r="BJ212" s="203"/>
      <c r="BK212" s="203"/>
      <c r="BL212" s="203"/>
      <c r="BM212" s="203"/>
      <c r="BN212" s="203"/>
      <c r="BO212" s="203"/>
      <c r="BP212" s="203"/>
      <c r="BQ212" s="203"/>
      <c r="BR212" s="203"/>
      <c r="BS212" s="203"/>
      <c r="BT212" s="203"/>
      <c r="BU212" s="203"/>
      <c r="BV212" s="203"/>
      <c r="BW212" s="203"/>
      <c r="BX212" s="203"/>
      <c r="BY212" s="203"/>
      <c r="BZ212" s="203"/>
      <c r="CA212" s="203"/>
    </row>
    <row r="213" spans="1:79" x14ac:dyDescent="0.25">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3"/>
      <c r="AN213" s="203"/>
      <c r="AO213" s="203"/>
      <c r="AP213" s="203"/>
      <c r="AQ213" s="203"/>
      <c r="AR213" s="203"/>
      <c r="AS213" s="203"/>
      <c r="AT213" s="203"/>
      <c r="AU213" s="203"/>
      <c r="AV213" s="203"/>
      <c r="AW213" s="203"/>
      <c r="AX213" s="203"/>
      <c r="AY213" s="203"/>
      <c r="AZ213" s="203"/>
      <c r="BA213" s="203"/>
      <c r="BB213" s="203"/>
      <c r="BC213" s="203"/>
      <c r="BD213" s="203"/>
      <c r="BE213" s="203"/>
      <c r="BF213" s="203"/>
      <c r="BG213" s="203"/>
      <c r="BH213" s="203"/>
      <c r="BI213" s="203"/>
      <c r="BJ213" s="203"/>
      <c r="BK213" s="203"/>
      <c r="BL213" s="203"/>
      <c r="BM213" s="203"/>
      <c r="BN213" s="203"/>
      <c r="BO213" s="203"/>
      <c r="BP213" s="203"/>
      <c r="BQ213" s="203"/>
      <c r="BR213" s="203"/>
      <c r="BS213" s="203"/>
      <c r="BT213" s="203"/>
      <c r="BU213" s="203"/>
      <c r="BV213" s="203"/>
      <c r="BW213" s="203"/>
      <c r="BX213" s="203"/>
      <c r="BY213" s="203"/>
      <c r="BZ213" s="203"/>
      <c r="CA213" s="203"/>
    </row>
    <row r="214" spans="1:79" x14ac:dyDescent="0.25">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03"/>
      <c r="BD214" s="203"/>
      <c r="BE214" s="203"/>
      <c r="BF214" s="203"/>
      <c r="BG214" s="203"/>
      <c r="BH214" s="203"/>
      <c r="BI214" s="203"/>
      <c r="BJ214" s="203"/>
      <c r="BK214" s="203"/>
      <c r="BL214" s="203"/>
      <c r="BM214" s="203"/>
      <c r="BN214" s="203"/>
      <c r="BO214" s="203"/>
      <c r="BP214" s="203"/>
      <c r="BQ214" s="203"/>
      <c r="BR214" s="203"/>
      <c r="BS214" s="203"/>
      <c r="BT214" s="203"/>
      <c r="BU214" s="203"/>
      <c r="BV214" s="203"/>
      <c r="BW214" s="203"/>
      <c r="BX214" s="203"/>
      <c r="BY214" s="203"/>
      <c r="BZ214" s="203"/>
      <c r="CA214" s="203"/>
    </row>
    <row r="215" spans="1:79" x14ac:dyDescent="0.25">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3"/>
      <c r="BR215" s="203"/>
      <c r="BS215" s="203"/>
      <c r="BT215" s="203"/>
      <c r="BU215" s="203"/>
      <c r="BV215" s="203"/>
      <c r="BW215" s="203"/>
      <c r="BX215" s="203"/>
      <c r="BY215" s="203"/>
      <c r="BZ215" s="203"/>
      <c r="CA215" s="203"/>
    </row>
    <row r="216" spans="1:79" x14ac:dyDescent="0.25">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3"/>
      <c r="BB216" s="203"/>
      <c r="BC216" s="203"/>
      <c r="BD216" s="203"/>
      <c r="BE216" s="203"/>
      <c r="BF216" s="203"/>
      <c r="BG216" s="203"/>
      <c r="BH216" s="203"/>
      <c r="BI216" s="203"/>
      <c r="BJ216" s="203"/>
      <c r="BK216" s="203"/>
      <c r="BL216" s="203"/>
      <c r="BM216" s="203"/>
      <c r="BN216" s="203"/>
      <c r="BO216" s="203"/>
      <c r="BP216" s="203"/>
      <c r="BQ216" s="203"/>
      <c r="BR216" s="203"/>
      <c r="BS216" s="203"/>
      <c r="BT216" s="203"/>
      <c r="BU216" s="203"/>
      <c r="BV216" s="203"/>
      <c r="BW216" s="203"/>
      <c r="BX216" s="203"/>
      <c r="BY216" s="203"/>
      <c r="BZ216" s="203"/>
      <c r="CA216" s="203"/>
    </row>
    <row r="217" spans="1:79" x14ac:dyDescent="0.25">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203"/>
      <c r="BM217" s="203"/>
      <c r="BN217" s="203"/>
      <c r="BO217" s="203"/>
      <c r="BP217" s="203"/>
      <c r="BQ217" s="203"/>
      <c r="BR217" s="203"/>
      <c r="BS217" s="203"/>
      <c r="BT217" s="203"/>
      <c r="BU217" s="203"/>
      <c r="BV217" s="203"/>
      <c r="BW217" s="203"/>
      <c r="BX217" s="203"/>
      <c r="BY217" s="203"/>
      <c r="BZ217" s="203"/>
      <c r="CA217" s="203"/>
    </row>
    <row r="218" spans="1:79" x14ac:dyDescent="0.25">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3"/>
      <c r="AN218" s="203"/>
      <c r="AO218" s="203"/>
      <c r="AP218" s="203"/>
      <c r="AQ218" s="203"/>
      <c r="AR218" s="203"/>
      <c r="AS218" s="203"/>
      <c r="AT218" s="203"/>
      <c r="AU218" s="203"/>
      <c r="AV218" s="203"/>
      <c r="AW218" s="203"/>
      <c r="AX218" s="203"/>
      <c r="AY218" s="203"/>
      <c r="AZ218" s="203"/>
      <c r="BA218" s="203"/>
      <c r="BB218" s="203"/>
      <c r="BC218" s="203"/>
      <c r="BD218" s="203"/>
      <c r="BE218" s="203"/>
      <c r="BF218" s="203"/>
      <c r="BG218" s="203"/>
      <c r="BH218" s="203"/>
      <c r="BI218" s="203"/>
      <c r="BJ218" s="203"/>
      <c r="BK218" s="203"/>
      <c r="BL218" s="203"/>
      <c r="BM218" s="203"/>
      <c r="BN218" s="203"/>
      <c r="BO218" s="203"/>
      <c r="BP218" s="203"/>
      <c r="BQ218" s="203"/>
      <c r="BR218" s="203"/>
      <c r="BS218" s="203"/>
      <c r="BT218" s="203"/>
      <c r="BU218" s="203"/>
      <c r="BV218" s="203"/>
      <c r="BW218" s="203"/>
      <c r="BX218" s="203"/>
      <c r="BY218" s="203"/>
      <c r="BZ218" s="203"/>
      <c r="CA218" s="203"/>
    </row>
    <row r="219" spans="1:79" x14ac:dyDescent="0.25">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03"/>
      <c r="BD219" s="203"/>
      <c r="BE219" s="203"/>
      <c r="BF219" s="203"/>
      <c r="BG219" s="203"/>
      <c r="BH219" s="203"/>
      <c r="BI219" s="203"/>
      <c r="BJ219" s="203"/>
      <c r="BK219" s="203"/>
      <c r="BL219" s="203"/>
      <c r="BM219" s="203"/>
      <c r="BN219" s="203"/>
      <c r="BO219" s="203"/>
      <c r="BP219" s="203"/>
      <c r="BQ219" s="203"/>
      <c r="BR219" s="203"/>
      <c r="BS219" s="203"/>
      <c r="BT219" s="203"/>
      <c r="BU219" s="203"/>
      <c r="BV219" s="203"/>
      <c r="BW219" s="203"/>
      <c r="BX219" s="203"/>
      <c r="BY219" s="203"/>
      <c r="BZ219" s="203"/>
      <c r="CA219" s="203"/>
    </row>
    <row r="220" spans="1:79" x14ac:dyDescent="0.25">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203"/>
      <c r="AV220" s="203"/>
      <c r="AW220" s="203"/>
      <c r="AX220" s="203"/>
      <c r="AY220" s="203"/>
      <c r="AZ220" s="203"/>
      <c r="BA220" s="203"/>
      <c r="BB220" s="203"/>
      <c r="BC220" s="203"/>
      <c r="BD220" s="203"/>
      <c r="BE220" s="203"/>
      <c r="BF220" s="203"/>
      <c r="BG220" s="203"/>
      <c r="BH220" s="203"/>
      <c r="BI220" s="203"/>
      <c r="BJ220" s="203"/>
      <c r="BK220" s="203"/>
      <c r="BL220" s="203"/>
      <c r="BM220" s="203"/>
      <c r="BN220" s="203"/>
      <c r="BO220" s="203"/>
      <c r="BP220" s="203"/>
      <c r="BQ220" s="203"/>
      <c r="BR220" s="203"/>
      <c r="BS220" s="203"/>
      <c r="BT220" s="203"/>
      <c r="BU220" s="203"/>
      <c r="BV220" s="203"/>
      <c r="BW220" s="203"/>
      <c r="BX220" s="203"/>
      <c r="BY220" s="203"/>
      <c r="BZ220" s="203"/>
      <c r="CA220" s="203"/>
    </row>
    <row r="221" spans="1:79" x14ac:dyDescent="0.25">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L221" s="203"/>
      <c r="AM221" s="203"/>
      <c r="AN221" s="203"/>
      <c r="AO221" s="203"/>
      <c r="AP221" s="203"/>
      <c r="AQ221" s="203"/>
      <c r="AR221" s="203"/>
      <c r="AS221" s="203"/>
      <c r="AT221" s="203"/>
      <c r="AU221" s="203"/>
      <c r="AV221" s="203"/>
      <c r="AW221" s="203"/>
      <c r="AX221" s="203"/>
      <c r="AY221" s="203"/>
      <c r="AZ221" s="203"/>
      <c r="BA221" s="203"/>
      <c r="BB221" s="203"/>
      <c r="BC221" s="203"/>
      <c r="BD221" s="203"/>
      <c r="BE221" s="203"/>
      <c r="BF221" s="203"/>
      <c r="BG221" s="203"/>
      <c r="BH221" s="203"/>
      <c r="BI221" s="203"/>
      <c r="BJ221" s="203"/>
      <c r="BK221" s="203"/>
      <c r="BL221" s="203"/>
      <c r="BM221" s="203"/>
      <c r="BN221" s="203"/>
      <c r="BO221" s="203"/>
      <c r="BP221" s="203"/>
      <c r="BQ221" s="203"/>
      <c r="BR221" s="203"/>
      <c r="BS221" s="203"/>
      <c r="BT221" s="203"/>
      <c r="BU221" s="203"/>
      <c r="BV221" s="203"/>
      <c r="BW221" s="203"/>
      <c r="BX221" s="203"/>
      <c r="BY221" s="203"/>
      <c r="BZ221" s="203"/>
      <c r="CA221" s="203"/>
    </row>
    <row r="222" spans="1:79" x14ac:dyDescent="0.25">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L222" s="203"/>
      <c r="AM222" s="203"/>
      <c r="AN222" s="203"/>
      <c r="AO222" s="203"/>
      <c r="AP222" s="203"/>
      <c r="AQ222" s="203"/>
      <c r="AR222" s="203"/>
      <c r="AS222" s="203"/>
      <c r="AT222" s="203"/>
      <c r="AU222" s="203"/>
      <c r="AV222" s="203"/>
      <c r="AW222" s="203"/>
      <c r="AX222" s="203"/>
      <c r="AY222" s="203"/>
      <c r="AZ222" s="203"/>
      <c r="BA222" s="203"/>
      <c r="BB222" s="203"/>
      <c r="BC222" s="203"/>
      <c r="BD222" s="203"/>
      <c r="BE222" s="203"/>
      <c r="BF222" s="203"/>
      <c r="BG222" s="203"/>
      <c r="BH222" s="203"/>
      <c r="BI222" s="203"/>
      <c r="BJ222" s="203"/>
      <c r="BK222" s="203"/>
      <c r="BL222" s="203"/>
      <c r="BM222" s="203"/>
      <c r="BN222" s="203"/>
      <c r="BO222" s="203"/>
      <c r="BP222" s="203"/>
      <c r="BQ222" s="203"/>
      <c r="BR222" s="203"/>
      <c r="BS222" s="203"/>
      <c r="BT222" s="203"/>
      <c r="BU222" s="203"/>
      <c r="BV222" s="203"/>
      <c r="BW222" s="203"/>
      <c r="BX222" s="203"/>
      <c r="BY222" s="203"/>
      <c r="BZ222" s="203"/>
      <c r="CA222" s="203"/>
    </row>
    <row r="223" spans="1:79" x14ac:dyDescent="0.25">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L223" s="203"/>
      <c r="AM223" s="203"/>
      <c r="AN223" s="203"/>
      <c r="AO223" s="203"/>
      <c r="AP223" s="203"/>
      <c r="AQ223" s="203"/>
      <c r="AR223" s="203"/>
      <c r="AS223" s="203"/>
      <c r="AT223" s="203"/>
      <c r="AU223" s="203"/>
      <c r="AV223" s="203"/>
      <c r="AW223" s="203"/>
      <c r="AX223" s="203"/>
      <c r="AY223" s="203"/>
      <c r="AZ223" s="203"/>
      <c r="BA223" s="203"/>
      <c r="BB223" s="203"/>
      <c r="BC223" s="203"/>
      <c r="BD223" s="203"/>
      <c r="BE223" s="203"/>
      <c r="BF223" s="203"/>
      <c r="BG223" s="203"/>
      <c r="BH223" s="203"/>
      <c r="BI223" s="203"/>
      <c r="BJ223" s="203"/>
      <c r="BK223" s="203"/>
      <c r="BL223" s="203"/>
      <c r="BM223" s="203"/>
      <c r="BN223" s="203"/>
      <c r="BO223" s="203"/>
      <c r="BP223" s="203"/>
      <c r="BQ223" s="203"/>
      <c r="BR223" s="203"/>
      <c r="BS223" s="203"/>
      <c r="BT223" s="203"/>
      <c r="BU223" s="203"/>
      <c r="BV223" s="203"/>
      <c r="BW223" s="203"/>
      <c r="BX223" s="203"/>
      <c r="BY223" s="203"/>
      <c r="BZ223" s="203"/>
      <c r="CA223" s="203"/>
    </row>
    <row r="224" spans="1:79" x14ac:dyDescent="0.25">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3"/>
      <c r="AN224" s="203"/>
      <c r="AO224" s="203"/>
      <c r="AP224" s="203"/>
      <c r="AQ224" s="203"/>
      <c r="AR224" s="203"/>
      <c r="AS224" s="203"/>
      <c r="AT224" s="203"/>
      <c r="AU224" s="203"/>
      <c r="AV224" s="203"/>
      <c r="AW224" s="203"/>
      <c r="AX224" s="203"/>
      <c r="AY224" s="203"/>
      <c r="AZ224" s="203"/>
      <c r="BA224" s="203"/>
      <c r="BB224" s="203"/>
      <c r="BC224" s="203"/>
      <c r="BD224" s="203"/>
      <c r="BE224" s="203"/>
      <c r="BF224" s="203"/>
      <c r="BG224" s="203"/>
      <c r="BH224" s="203"/>
      <c r="BI224" s="203"/>
      <c r="BJ224" s="203"/>
      <c r="BK224" s="203"/>
      <c r="BL224" s="203"/>
      <c r="BM224" s="203"/>
      <c r="BN224" s="203"/>
      <c r="BO224" s="203"/>
      <c r="BP224" s="203"/>
      <c r="BQ224" s="203"/>
      <c r="BR224" s="203"/>
      <c r="BS224" s="203"/>
      <c r="BT224" s="203"/>
      <c r="BU224" s="203"/>
      <c r="BV224" s="203"/>
      <c r="BW224" s="203"/>
      <c r="BX224" s="203"/>
      <c r="BY224" s="203"/>
      <c r="BZ224" s="203"/>
      <c r="CA224" s="203"/>
    </row>
    <row r="225" spans="1:79" x14ac:dyDescent="0.25">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L225" s="203"/>
      <c r="AM225" s="203"/>
      <c r="AN225" s="203"/>
      <c r="AO225" s="203"/>
      <c r="AP225" s="203"/>
      <c r="AQ225" s="203"/>
      <c r="AR225" s="203"/>
      <c r="AS225" s="203"/>
      <c r="AT225" s="203"/>
      <c r="AU225" s="203"/>
      <c r="AV225" s="203"/>
      <c r="AW225" s="203"/>
      <c r="AX225" s="203"/>
      <c r="AY225" s="203"/>
      <c r="AZ225" s="203"/>
      <c r="BA225" s="203"/>
      <c r="BB225" s="203"/>
      <c r="BC225" s="203"/>
      <c r="BD225" s="203"/>
      <c r="BE225" s="203"/>
      <c r="BF225" s="203"/>
      <c r="BG225" s="203"/>
      <c r="BH225" s="203"/>
      <c r="BI225" s="203"/>
      <c r="BJ225" s="203"/>
      <c r="BK225" s="203"/>
      <c r="BL225" s="203"/>
      <c r="BM225" s="203"/>
      <c r="BN225" s="203"/>
      <c r="BO225" s="203"/>
      <c r="BP225" s="203"/>
      <c r="BQ225" s="203"/>
      <c r="BR225" s="203"/>
      <c r="BS225" s="203"/>
      <c r="BT225" s="203"/>
      <c r="BU225" s="203"/>
      <c r="BV225" s="203"/>
      <c r="BW225" s="203"/>
      <c r="BX225" s="203"/>
      <c r="BY225" s="203"/>
      <c r="BZ225" s="203"/>
      <c r="CA225" s="203"/>
    </row>
    <row r="226" spans="1:79" x14ac:dyDescent="0.25">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c r="AL226" s="203"/>
      <c r="AM226" s="203"/>
      <c r="AN226" s="203"/>
      <c r="AO226" s="203"/>
      <c r="AP226" s="203"/>
      <c r="AQ226" s="203"/>
      <c r="AR226" s="203"/>
      <c r="AS226" s="203"/>
      <c r="AT226" s="203"/>
      <c r="AU226" s="203"/>
      <c r="AV226" s="203"/>
      <c r="AW226" s="203"/>
      <c r="AX226" s="203"/>
      <c r="AY226" s="203"/>
      <c r="AZ226" s="203"/>
      <c r="BA226" s="203"/>
      <c r="BB226" s="203"/>
      <c r="BC226" s="203"/>
      <c r="BD226" s="203"/>
      <c r="BE226" s="203"/>
      <c r="BF226" s="203"/>
      <c r="BG226" s="203"/>
      <c r="BH226" s="203"/>
      <c r="BI226" s="203"/>
      <c r="BJ226" s="203"/>
      <c r="BK226" s="203"/>
      <c r="BL226" s="203"/>
      <c r="BM226" s="203"/>
      <c r="BN226" s="203"/>
      <c r="BO226" s="203"/>
      <c r="BP226" s="203"/>
      <c r="BQ226" s="203"/>
      <c r="BR226" s="203"/>
      <c r="BS226" s="203"/>
      <c r="BT226" s="203"/>
      <c r="BU226" s="203"/>
      <c r="BV226" s="203"/>
      <c r="BW226" s="203"/>
      <c r="BX226" s="203"/>
      <c r="BY226" s="203"/>
      <c r="BZ226" s="203"/>
      <c r="CA226" s="203"/>
    </row>
    <row r="227" spans="1:79" x14ac:dyDescent="0.25">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c r="AL227" s="203"/>
      <c r="AM227" s="203"/>
      <c r="AN227" s="203"/>
      <c r="AO227" s="203"/>
      <c r="AP227" s="203"/>
      <c r="AQ227" s="203"/>
      <c r="AR227" s="203"/>
      <c r="AS227" s="203"/>
      <c r="AT227" s="203"/>
      <c r="AU227" s="203"/>
      <c r="AV227" s="203"/>
      <c r="AW227" s="203"/>
      <c r="AX227" s="203"/>
      <c r="AY227" s="203"/>
      <c r="AZ227" s="203"/>
      <c r="BA227" s="203"/>
      <c r="BB227" s="203"/>
      <c r="BC227" s="203"/>
      <c r="BD227" s="203"/>
      <c r="BE227" s="203"/>
      <c r="BF227" s="203"/>
      <c r="BG227" s="203"/>
      <c r="BH227" s="203"/>
      <c r="BI227" s="203"/>
      <c r="BJ227" s="203"/>
      <c r="BK227" s="203"/>
      <c r="BL227" s="203"/>
      <c r="BM227" s="203"/>
      <c r="BN227" s="203"/>
      <c r="BO227" s="203"/>
      <c r="BP227" s="203"/>
      <c r="BQ227" s="203"/>
      <c r="BR227" s="203"/>
      <c r="BS227" s="203"/>
      <c r="BT227" s="203"/>
      <c r="BU227" s="203"/>
      <c r="BV227" s="203"/>
      <c r="BW227" s="203"/>
      <c r="BX227" s="203"/>
      <c r="BY227" s="203"/>
      <c r="BZ227" s="203"/>
      <c r="CA227" s="203"/>
    </row>
    <row r="228" spans="1:79" x14ac:dyDescent="0.25">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c r="AL228" s="203"/>
      <c r="AM228" s="203"/>
      <c r="AN228" s="203"/>
      <c r="AO228" s="203"/>
      <c r="AP228" s="203"/>
      <c r="AQ228" s="203"/>
      <c r="AR228" s="203"/>
      <c r="AS228" s="203"/>
      <c r="AT228" s="203"/>
      <c r="AU228" s="203"/>
      <c r="AV228" s="203"/>
      <c r="AW228" s="203"/>
      <c r="AX228" s="203"/>
      <c r="AY228" s="203"/>
      <c r="AZ228" s="203"/>
      <c r="BA228" s="203"/>
      <c r="BB228" s="203"/>
      <c r="BC228" s="203"/>
      <c r="BD228" s="203"/>
      <c r="BE228" s="203"/>
      <c r="BF228" s="203"/>
      <c r="BG228" s="203"/>
      <c r="BH228" s="203"/>
      <c r="BI228" s="203"/>
      <c r="BJ228" s="203"/>
      <c r="BK228" s="203"/>
      <c r="BL228" s="203"/>
      <c r="BM228" s="203"/>
      <c r="BN228" s="203"/>
      <c r="BO228" s="203"/>
      <c r="BP228" s="203"/>
      <c r="BQ228" s="203"/>
      <c r="BR228" s="203"/>
      <c r="BS228" s="203"/>
      <c r="BT228" s="203"/>
      <c r="BU228" s="203"/>
      <c r="BV228" s="203"/>
      <c r="BW228" s="203"/>
      <c r="BX228" s="203"/>
      <c r="BY228" s="203"/>
      <c r="BZ228" s="203"/>
      <c r="CA228" s="203"/>
    </row>
    <row r="229" spans="1:79" x14ac:dyDescent="0.25">
      <c r="A229" s="203"/>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c r="AL229" s="203"/>
      <c r="AM229" s="203"/>
      <c r="AN229" s="203"/>
      <c r="AO229" s="203"/>
      <c r="AP229" s="203"/>
      <c r="AQ229" s="203"/>
      <c r="AR229" s="203"/>
      <c r="AS229" s="203"/>
      <c r="AT229" s="203"/>
      <c r="AU229" s="203"/>
      <c r="AV229" s="203"/>
      <c r="AW229" s="203"/>
      <c r="AX229" s="203"/>
      <c r="AY229" s="203"/>
      <c r="AZ229" s="203"/>
      <c r="BA229" s="203"/>
      <c r="BB229" s="203"/>
      <c r="BC229" s="203"/>
      <c r="BD229" s="203"/>
      <c r="BE229" s="203"/>
      <c r="BF229" s="203"/>
      <c r="BG229" s="203"/>
      <c r="BH229" s="203"/>
      <c r="BI229" s="203"/>
      <c r="BJ229" s="203"/>
      <c r="BK229" s="203"/>
      <c r="BL229" s="203"/>
      <c r="BM229" s="203"/>
      <c r="BN229" s="203"/>
      <c r="BO229" s="203"/>
      <c r="BP229" s="203"/>
      <c r="BQ229" s="203"/>
      <c r="BR229" s="203"/>
      <c r="BS229" s="203"/>
      <c r="BT229" s="203"/>
      <c r="BU229" s="203"/>
      <c r="BV229" s="203"/>
      <c r="BW229" s="203"/>
      <c r="BX229" s="203"/>
      <c r="BY229" s="203"/>
      <c r="BZ229" s="203"/>
      <c r="CA229" s="203"/>
    </row>
    <row r="230" spans="1:79" x14ac:dyDescent="0.25">
      <c r="A230" s="203"/>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c r="AA230" s="203"/>
      <c r="AB230" s="203"/>
      <c r="AC230" s="203"/>
      <c r="AD230" s="203"/>
      <c r="AE230" s="203"/>
      <c r="AF230" s="203"/>
      <c r="AG230" s="203"/>
      <c r="AH230" s="203"/>
      <c r="AI230" s="203"/>
      <c r="AJ230" s="203"/>
      <c r="AK230" s="203"/>
      <c r="AL230" s="203"/>
      <c r="AM230" s="203"/>
      <c r="AN230" s="203"/>
      <c r="AO230" s="203"/>
      <c r="AP230" s="203"/>
      <c r="AQ230" s="203"/>
      <c r="AR230" s="203"/>
      <c r="AS230" s="203"/>
      <c r="AT230" s="203"/>
      <c r="AU230" s="203"/>
      <c r="AV230" s="203"/>
      <c r="AW230" s="203"/>
      <c r="AX230" s="203"/>
      <c r="AY230" s="203"/>
      <c r="AZ230" s="203"/>
      <c r="BA230" s="203"/>
      <c r="BB230" s="203"/>
      <c r="BC230" s="203"/>
      <c r="BD230" s="203"/>
      <c r="BE230" s="203"/>
      <c r="BF230" s="203"/>
      <c r="BG230" s="203"/>
      <c r="BH230" s="203"/>
      <c r="BI230" s="203"/>
      <c r="BJ230" s="203"/>
      <c r="BK230" s="203"/>
      <c r="BL230" s="203"/>
      <c r="BM230" s="203"/>
      <c r="BN230" s="203"/>
      <c r="BO230" s="203"/>
      <c r="BP230" s="203"/>
      <c r="BQ230" s="203"/>
      <c r="BR230" s="203"/>
      <c r="BS230" s="203"/>
      <c r="BT230" s="203"/>
      <c r="BU230" s="203"/>
      <c r="BV230" s="203"/>
      <c r="BW230" s="203"/>
      <c r="BX230" s="203"/>
      <c r="BY230" s="203"/>
      <c r="BZ230" s="203"/>
      <c r="CA230" s="203"/>
    </row>
    <row r="231" spans="1:79" x14ac:dyDescent="0.25">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3"/>
      <c r="AY231" s="203"/>
      <c r="AZ231" s="203"/>
      <c r="BA231" s="203"/>
      <c r="BB231" s="203"/>
      <c r="BC231" s="203"/>
      <c r="BD231" s="203"/>
      <c r="BE231" s="203"/>
      <c r="BF231" s="203"/>
      <c r="BG231" s="203"/>
      <c r="BH231" s="203"/>
      <c r="BI231" s="203"/>
      <c r="BJ231" s="203"/>
      <c r="BK231" s="203"/>
      <c r="BL231" s="203"/>
      <c r="BM231" s="203"/>
      <c r="BN231" s="203"/>
      <c r="BO231" s="203"/>
      <c r="BP231" s="203"/>
      <c r="BQ231" s="203"/>
      <c r="BR231" s="203"/>
      <c r="BS231" s="203"/>
      <c r="BT231" s="203"/>
      <c r="BU231" s="203"/>
      <c r="BV231" s="203"/>
      <c r="BW231" s="203"/>
      <c r="BX231" s="203"/>
      <c r="BY231" s="203"/>
      <c r="BZ231" s="203"/>
      <c r="CA231" s="203"/>
    </row>
    <row r="232" spans="1:79" x14ac:dyDescent="0.25">
      <c r="A232" s="203"/>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c r="AL232" s="203"/>
      <c r="AM232" s="203"/>
      <c r="AN232" s="203"/>
      <c r="AO232" s="203"/>
      <c r="AP232" s="203"/>
      <c r="AQ232" s="203"/>
      <c r="AR232" s="203"/>
      <c r="AS232" s="203"/>
      <c r="AT232" s="203"/>
      <c r="AU232" s="203"/>
      <c r="AV232" s="203"/>
      <c r="AW232" s="203"/>
      <c r="AX232" s="203"/>
      <c r="AY232" s="203"/>
      <c r="AZ232" s="203"/>
      <c r="BA232" s="203"/>
      <c r="BB232" s="203"/>
      <c r="BC232" s="203"/>
      <c r="BD232" s="203"/>
      <c r="BE232" s="203"/>
      <c r="BF232" s="203"/>
      <c r="BG232" s="203"/>
      <c r="BH232" s="203"/>
      <c r="BI232" s="203"/>
      <c r="BJ232" s="203"/>
      <c r="BK232" s="203"/>
      <c r="BL232" s="203"/>
      <c r="BM232" s="203"/>
      <c r="BN232" s="203"/>
      <c r="BO232" s="203"/>
      <c r="BP232" s="203"/>
      <c r="BQ232" s="203"/>
      <c r="BR232" s="203"/>
      <c r="BS232" s="203"/>
      <c r="BT232" s="203"/>
      <c r="BU232" s="203"/>
      <c r="BV232" s="203"/>
      <c r="BW232" s="203"/>
      <c r="BX232" s="203"/>
      <c r="BY232" s="203"/>
      <c r="BZ232" s="203"/>
      <c r="CA232" s="203"/>
    </row>
    <row r="233" spans="1:79" x14ac:dyDescent="0.25">
      <c r="A233" s="203"/>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3"/>
      <c r="BO233" s="203"/>
      <c r="BP233" s="203"/>
      <c r="BQ233" s="203"/>
      <c r="BR233" s="203"/>
      <c r="BS233" s="203"/>
      <c r="BT233" s="203"/>
      <c r="BU233" s="203"/>
      <c r="BV233" s="203"/>
      <c r="BW233" s="203"/>
      <c r="BX233" s="203"/>
      <c r="BY233" s="203"/>
      <c r="BZ233" s="203"/>
      <c r="CA233" s="203"/>
    </row>
    <row r="234" spans="1:79" x14ac:dyDescent="0.25">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c r="AL234" s="203"/>
      <c r="AM234" s="203"/>
      <c r="AN234" s="203"/>
      <c r="AO234" s="203"/>
      <c r="AP234" s="203"/>
      <c r="AQ234" s="203"/>
      <c r="AR234" s="203"/>
      <c r="AS234" s="203"/>
      <c r="AT234" s="203"/>
      <c r="AU234" s="203"/>
      <c r="AV234" s="203"/>
      <c r="AW234" s="203"/>
      <c r="AX234" s="203"/>
      <c r="AY234" s="203"/>
      <c r="AZ234" s="203"/>
      <c r="BA234" s="203"/>
      <c r="BB234" s="203"/>
      <c r="BC234" s="203"/>
      <c r="BD234" s="203"/>
      <c r="BE234" s="203"/>
      <c r="BF234" s="203"/>
      <c r="BG234" s="203"/>
      <c r="BH234" s="203"/>
      <c r="BI234" s="203"/>
      <c r="BJ234" s="203"/>
      <c r="BK234" s="203"/>
      <c r="BL234" s="203"/>
      <c r="BM234" s="203"/>
      <c r="BN234" s="203"/>
      <c r="BO234" s="203"/>
      <c r="BP234" s="203"/>
      <c r="BQ234" s="203"/>
      <c r="BR234" s="203"/>
      <c r="BS234" s="203"/>
      <c r="BT234" s="203"/>
      <c r="BU234" s="203"/>
      <c r="BV234" s="203"/>
      <c r="BW234" s="203"/>
      <c r="BX234" s="203"/>
      <c r="BY234" s="203"/>
      <c r="BZ234" s="203"/>
      <c r="CA234" s="203"/>
    </row>
    <row r="235" spans="1:79" x14ac:dyDescent="0.25">
      <c r="A235" s="203"/>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3"/>
      <c r="BC235" s="203"/>
      <c r="BD235" s="203"/>
      <c r="BE235" s="203"/>
      <c r="BF235" s="203"/>
      <c r="BG235" s="203"/>
      <c r="BH235" s="203"/>
      <c r="BI235" s="203"/>
      <c r="BJ235" s="203"/>
      <c r="BK235" s="203"/>
      <c r="BL235" s="203"/>
      <c r="BM235" s="203"/>
      <c r="BN235" s="203"/>
      <c r="BO235" s="203"/>
      <c r="BP235" s="203"/>
      <c r="BQ235" s="203"/>
      <c r="BR235" s="203"/>
      <c r="BS235" s="203"/>
      <c r="BT235" s="203"/>
      <c r="BU235" s="203"/>
      <c r="BV235" s="203"/>
      <c r="BW235" s="203"/>
      <c r="BX235" s="203"/>
      <c r="BY235" s="203"/>
      <c r="BZ235" s="203"/>
      <c r="CA235" s="203"/>
    </row>
    <row r="236" spans="1:79" x14ac:dyDescent="0.25">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c r="AL236" s="203"/>
      <c r="AM236" s="203"/>
      <c r="AN236" s="203"/>
      <c r="AO236" s="203"/>
      <c r="AP236" s="203"/>
      <c r="AQ236" s="203"/>
      <c r="AR236" s="203"/>
      <c r="AS236" s="203"/>
      <c r="AT236" s="203"/>
      <c r="AU236" s="203"/>
      <c r="AV236" s="203"/>
      <c r="AW236" s="203"/>
      <c r="AX236" s="203"/>
      <c r="AY236" s="203"/>
      <c r="AZ236" s="203"/>
      <c r="BA236" s="203"/>
      <c r="BB236" s="203"/>
      <c r="BC236" s="203"/>
      <c r="BD236" s="203"/>
      <c r="BE236" s="203"/>
      <c r="BF236" s="203"/>
      <c r="BG236" s="203"/>
      <c r="BH236" s="203"/>
      <c r="BI236" s="203"/>
      <c r="BJ236" s="203"/>
      <c r="BK236" s="203"/>
      <c r="BL236" s="203"/>
      <c r="BM236" s="203"/>
      <c r="BN236" s="203"/>
      <c r="BO236" s="203"/>
      <c r="BP236" s="203"/>
      <c r="BQ236" s="203"/>
      <c r="BR236" s="203"/>
      <c r="BS236" s="203"/>
      <c r="BT236" s="203"/>
      <c r="BU236" s="203"/>
      <c r="BV236" s="203"/>
      <c r="BW236" s="203"/>
      <c r="BX236" s="203"/>
      <c r="BY236" s="203"/>
      <c r="BZ236" s="203"/>
      <c r="CA236" s="203"/>
    </row>
    <row r="237" spans="1:79" x14ac:dyDescent="0.25">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c r="BA237" s="203"/>
      <c r="BB237" s="203"/>
      <c r="BC237" s="203"/>
      <c r="BD237" s="203"/>
      <c r="BE237" s="203"/>
      <c r="BF237" s="203"/>
      <c r="BG237" s="203"/>
      <c r="BH237" s="203"/>
      <c r="BI237" s="203"/>
      <c r="BJ237" s="203"/>
      <c r="BK237" s="203"/>
      <c r="BL237" s="203"/>
      <c r="BM237" s="203"/>
      <c r="BN237" s="203"/>
      <c r="BO237" s="203"/>
      <c r="BP237" s="203"/>
      <c r="BQ237" s="203"/>
      <c r="BR237" s="203"/>
      <c r="BS237" s="203"/>
      <c r="BT237" s="203"/>
      <c r="BU237" s="203"/>
      <c r="BV237" s="203"/>
      <c r="BW237" s="203"/>
      <c r="BX237" s="203"/>
      <c r="BY237" s="203"/>
      <c r="BZ237" s="203"/>
      <c r="CA237" s="203"/>
    </row>
    <row r="238" spans="1:79" x14ac:dyDescent="0.25">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c r="AL238" s="203"/>
      <c r="AM238" s="203"/>
      <c r="AN238" s="203"/>
      <c r="AO238" s="203"/>
      <c r="AP238" s="203"/>
      <c r="AQ238" s="203"/>
      <c r="AR238" s="203"/>
      <c r="AS238" s="203"/>
      <c r="AT238" s="203"/>
      <c r="AU238" s="203"/>
      <c r="AV238" s="203"/>
      <c r="AW238" s="203"/>
      <c r="AX238" s="203"/>
      <c r="AY238" s="203"/>
      <c r="AZ238" s="203"/>
      <c r="BA238" s="203"/>
      <c r="BB238" s="203"/>
      <c r="BC238" s="203"/>
      <c r="BD238" s="203"/>
      <c r="BE238" s="203"/>
      <c r="BF238" s="203"/>
      <c r="BG238" s="203"/>
      <c r="BH238" s="203"/>
      <c r="BI238" s="203"/>
      <c r="BJ238" s="203"/>
      <c r="BK238" s="203"/>
      <c r="BL238" s="203"/>
      <c r="BM238" s="203"/>
      <c r="BN238" s="203"/>
      <c r="BO238" s="203"/>
      <c r="BP238" s="203"/>
      <c r="BQ238" s="203"/>
      <c r="BR238" s="203"/>
      <c r="BS238" s="203"/>
      <c r="BT238" s="203"/>
      <c r="BU238" s="203"/>
      <c r="BV238" s="203"/>
      <c r="BW238" s="203"/>
      <c r="BX238" s="203"/>
      <c r="BY238" s="203"/>
      <c r="BZ238" s="203"/>
      <c r="CA238" s="203"/>
    </row>
    <row r="239" spans="1:79" x14ac:dyDescent="0.25">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c r="AL239" s="203"/>
      <c r="AM239" s="203"/>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3"/>
      <c r="BR239" s="203"/>
      <c r="BS239" s="203"/>
      <c r="BT239" s="203"/>
      <c r="BU239" s="203"/>
      <c r="BV239" s="203"/>
      <c r="BW239" s="203"/>
      <c r="BX239" s="203"/>
      <c r="BY239" s="203"/>
      <c r="BZ239" s="203"/>
      <c r="CA239" s="203"/>
    </row>
    <row r="240" spans="1:79" x14ac:dyDescent="0.25">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3"/>
      <c r="AN240" s="203"/>
      <c r="AO240" s="203"/>
      <c r="AP240" s="203"/>
      <c r="AQ240" s="203"/>
      <c r="AR240" s="203"/>
      <c r="AS240" s="203"/>
      <c r="AT240" s="203"/>
      <c r="AU240" s="203"/>
      <c r="AV240" s="203"/>
      <c r="AW240" s="203"/>
      <c r="AX240" s="203"/>
      <c r="AY240" s="203"/>
      <c r="AZ240" s="203"/>
      <c r="BA240" s="203"/>
      <c r="BB240" s="203"/>
      <c r="BC240" s="203"/>
      <c r="BD240" s="203"/>
      <c r="BE240" s="203"/>
      <c r="BF240" s="203"/>
      <c r="BG240" s="203"/>
      <c r="BH240" s="203"/>
      <c r="BI240" s="203"/>
      <c r="BJ240" s="203"/>
      <c r="BK240" s="203"/>
      <c r="BL240" s="203"/>
      <c r="BM240" s="203"/>
      <c r="BN240" s="203"/>
      <c r="BO240" s="203"/>
      <c r="BP240" s="203"/>
      <c r="BQ240" s="203"/>
      <c r="BR240" s="203"/>
      <c r="BS240" s="203"/>
      <c r="BT240" s="203"/>
      <c r="BU240" s="203"/>
      <c r="BV240" s="203"/>
      <c r="BW240" s="203"/>
      <c r="BX240" s="203"/>
      <c r="BY240" s="203"/>
      <c r="BZ240" s="203"/>
      <c r="CA240" s="203"/>
    </row>
    <row r="241" spans="1:79" x14ac:dyDescent="0.25">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c r="AG241" s="203"/>
      <c r="AH241" s="203"/>
      <c r="AI241" s="203"/>
      <c r="AJ241" s="203"/>
      <c r="AK241" s="203"/>
      <c r="AL241" s="203"/>
      <c r="AM241" s="203"/>
      <c r="AN241" s="203"/>
      <c r="AO241" s="203"/>
      <c r="AP241" s="203"/>
      <c r="AQ241" s="203"/>
      <c r="AR241" s="203"/>
      <c r="AS241" s="203"/>
      <c r="AT241" s="203"/>
      <c r="AU241" s="203"/>
      <c r="AV241" s="203"/>
      <c r="AW241" s="203"/>
      <c r="AX241" s="203"/>
      <c r="AY241" s="203"/>
      <c r="AZ241" s="203"/>
      <c r="BA241" s="203"/>
      <c r="BB241" s="203"/>
      <c r="BC241" s="203"/>
      <c r="BD241" s="203"/>
      <c r="BE241" s="203"/>
      <c r="BF241" s="203"/>
      <c r="BG241" s="203"/>
      <c r="BH241" s="203"/>
      <c r="BI241" s="203"/>
      <c r="BJ241" s="203"/>
      <c r="BK241" s="203"/>
      <c r="BL241" s="203"/>
      <c r="BM241" s="203"/>
      <c r="BN241" s="203"/>
      <c r="BO241" s="203"/>
      <c r="BP241" s="203"/>
      <c r="BQ241" s="203"/>
      <c r="BR241" s="203"/>
      <c r="BS241" s="203"/>
      <c r="BT241" s="203"/>
      <c r="BU241" s="203"/>
      <c r="BV241" s="203"/>
      <c r="BW241" s="203"/>
      <c r="BX241" s="203"/>
      <c r="BY241" s="203"/>
      <c r="BZ241" s="203"/>
      <c r="CA241" s="203"/>
    </row>
    <row r="242" spans="1:79" x14ac:dyDescent="0.25">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c r="AL242" s="203"/>
      <c r="AM242" s="203"/>
      <c r="AN242" s="203"/>
      <c r="AO242" s="203"/>
      <c r="AP242" s="203"/>
      <c r="AQ242" s="203"/>
      <c r="AR242" s="203"/>
      <c r="AS242" s="203"/>
      <c r="AT242" s="203"/>
      <c r="AU242" s="203"/>
      <c r="AV242" s="203"/>
      <c r="AW242" s="203"/>
      <c r="AX242" s="203"/>
      <c r="AY242" s="203"/>
      <c r="AZ242" s="203"/>
      <c r="BA242" s="203"/>
      <c r="BB242" s="203"/>
      <c r="BC242" s="203"/>
      <c r="BD242" s="203"/>
      <c r="BE242" s="203"/>
      <c r="BF242" s="203"/>
      <c r="BG242" s="203"/>
      <c r="BH242" s="203"/>
      <c r="BI242" s="203"/>
      <c r="BJ242" s="203"/>
      <c r="BK242" s="203"/>
      <c r="BL242" s="203"/>
      <c r="BM242" s="203"/>
      <c r="BN242" s="203"/>
      <c r="BO242" s="203"/>
      <c r="BP242" s="203"/>
      <c r="BQ242" s="203"/>
      <c r="BR242" s="203"/>
      <c r="BS242" s="203"/>
      <c r="BT242" s="203"/>
      <c r="BU242" s="203"/>
      <c r="BV242" s="203"/>
      <c r="BW242" s="203"/>
      <c r="BX242" s="203"/>
      <c r="BY242" s="203"/>
      <c r="BZ242" s="203"/>
      <c r="CA242" s="203"/>
    </row>
    <row r="243" spans="1:79" x14ac:dyDescent="0.25">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c r="AL243" s="203"/>
      <c r="AM243" s="203"/>
      <c r="AN243" s="203"/>
      <c r="AO243" s="203"/>
      <c r="AP243" s="203"/>
      <c r="AQ243" s="203"/>
      <c r="AR243" s="203"/>
      <c r="AS243" s="203"/>
      <c r="AT243" s="203"/>
      <c r="AU243" s="203"/>
      <c r="AV243" s="203"/>
      <c r="AW243" s="203"/>
      <c r="AX243" s="203"/>
      <c r="AY243" s="203"/>
      <c r="AZ243" s="203"/>
      <c r="BA243" s="203"/>
      <c r="BB243" s="203"/>
      <c r="BC243" s="203"/>
      <c r="BD243" s="203"/>
      <c r="BE243" s="203"/>
      <c r="BF243" s="203"/>
      <c r="BG243" s="203"/>
      <c r="BH243" s="203"/>
      <c r="BI243" s="203"/>
      <c r="BJ243" s="203"/>
      <c r="BK243" s="203"/>
      <c r="BL243" s="203"/>
      <c r="BM243" s="203"/>
      <c r="BN243" s="203"/>
      <c r="BO243" s="203"/>
      <c r="BP243" s="203"/>
      <c r="BQ243" s="203"/>
      <c r="BR243" s="203"/>
      <c r="BS243" s="203"/>
      <c r="BT243" s="203"/>
      <c r="BU243" s="203"/>
      <c r="BV243" s="203"/>
      <c r="BW243" s="203"/>
      <c r="BX243" s="203"/>
      <c r="BY243" s="203"/>
      <c r="BZ243" s="203"/>
      <c r="CA243" s="203"/>
    </row>
    <row r="244" spans="1:79" x14ac:dyDescent="0.25">
      <c r="A244" s="203"/>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03"/>
      <c r="AL244" s="203"/>
      <c r="AM244" s="203"/>
      <c r="AN244" s="203"/>
      <c r="AO244" s="203"/>
      <c r="AP244" s="203"/>
      <c r="AQ244" s="203"/>
      <c r="AR244" s="203"/>
      <c r="AS244" s="203"/>
      <c r="AT244" s="203"/>
      <c r="AU244" s="203"/>
      <c r="AV244" s="203"/>
      <c r="AW244" s="203"/>
      <c r="AX244" s="203"/>
      <c r="AY244" s="203"/>
      <c r="AZ244" s="203"/>
      <c r="BA244" s="203"/>
      <c r="BB244" s="203"/>
      <c r="BC244" s="203"/>
      <c r="BD244" s="203"/>
      <c r="BE244" s="203"/>
      <c r="BF244" s="203"/>
      <c r="BG244" s="203"/>
      <c r="BH244" s="203"/>
      <c r="BI244" s="203"/>
      <c r="BJ244" s="203"/>
      <c r="BK244" s="203"/>
      <c r="BL244" s="203"/>
      <c r="BM244" s="203"/>
      <c r="BN244" s="203"/>
      <c r="BO244" s="203"/>
      <c r="BP244" s="203"/>
      <c r="BQ244" s="203"/>
      <c r="BR244" s="203"/>
      <c r="BS244" s="203"/>
      <c r="BT244" s="203"/>
      <c r="BU244" s="203"/>
      <c r="BV244" s="203"/>
      <c r="BW244" s="203"/>
      <c r="BX244" s="203"/>
      <c r="BY244" s="203"/>
      <c r="BZ244" s="203"/>
      <c r="CA244" s="203"/>
    </row>
    <row r="245" spans="1:79" x14ac:dyDescent="0.25">
      <c r="A245" s="203"/>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c r="AG245" s="203"/>
      <c r="AH245" s="203"/>
      <c r="AI245" s="203"/>
      <c r="AJ245" s="203"/>
      <c r="AK245" s="203"/>
      <c r="AL245" s="203"/>
      <c r="AM245" s="203"/>
      <c r="AN245" s="203"/>
      <c r="AO245" s="203"/>
      <c r="AP245" s="203"/>
      <c r="AQ245" s="203"/>
      <c r="AR245" s="203"/>
      <c r="AS245" s="203"/>
      <c r="AT245" s="203"/>
      <c r="AU245" s="203"/>
      <c r="AV245" s="203"/>
      <c r="AW245" s="203"/>
      <c r="AX245" s="203"/>
      <c r="AY245" s="203"/>
      <c r="AZ245" s="203"/>
      <c r="BA245" s="203"/>
      <c r="BB245" s="203"/>
      <c r="BC245" s="203"/>
      <c r="BD245" s="203"/>
      <c r="BE245" s="203"/>
      <c r="BF245" s="203"/>
      <c r="BG245" s="203"/>
      <c r="BH245" s="203"/>
      <c r="BI245" s="203"/>
      <c r="BJ245" s="203"/>
      <c r="BK245" s="203"/>
      <c r="BL245" s="203"/>
      <c r="BM245" s="203"/>
      <c r="BN245" s="203"/>
      <c r="BO245" s="203"/>
      <c r="BP245" s="203"/>
      <c r="BQ245" s="203"/>
      <c r="BR245" s="203"/>
      <c r="BS245" s="203"/>
      <c r="BT245" s="203"/>
      <c r="BU245" s="203"/>
      <c r="BV245" s="203"/>
      <c r="BW245" s="203"/>
      <c r="BX245" s="203"/>
      <c r="BY245" s="203"/>
      <c r="BZ245" s="203"/>
      <c r="CA245" s="203"/>
    </row>
    <row r="246" spans="1:79" x14ac:dyDescent="0.25">
      <c r="A246" s="203"/>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c r="AA246" s="203"/>
      <c r="AB246" s="203"/>
      <c r="AC246" s="203"/>
      <c r="AD246" s="203"/>
      <c r="AE246" s="203"/>
      <c r="AF246" s="203"/>
      <c r="AG246" s="203"/>
      <c r="AH246" s="203"/>
      <c r="AI246" s="203"/>
      <c r="AJ246" s="203"/>
      <c r="AK246" s="203"/>
      <c r="AL246" s="203"/>
      <c r="AM246" s="203"/>
      <c r="AN246" s="203"/>
      <c r="AO246" s="203"/>
      <c r="AP246" s="203"/>
      <c r="AQ246" s="203"/>
      <c r="AR246" s="203"/>
      <c r="AS246" s="203"/>
      <c r="AT246" s="203"/>
      <c r="AU246" s="203"/>
      <c r="AV246" s="203"/>
      <c r="AW246" s="203"/>
      <c r="AX246" s="203"/>
      <c r="AY246" s="203"/>
      <c r="AZ246" s="203"/>
      <c r="BA246" s="203"/>
      <c r="BB246" s="203"/>
      <c r="BC246" s="203"/>
      <c r="BD246" s="203"/>
      <c r="BE246" s="203"/>
      <c r="BF246" s="203"/>
      <c r="BG246" s="203"/>
      <c r="BH246" s="203"/>
      <c r="BI246" s="203"/>
      <c r="BJ246" s="203"/>
      <c r="BK246" s="203"/>
      <c r="BL246" s="203"/>
      <c r="BM246" s="203"/>
      <c r="BN246" s="203"/>
      <c r="BO246" s="203"/>
      <c r="BP246" s="203"/>
      <c r="BQ246" s="203"/>
      <c r="BR246" s="203"/>
      <c r="BS246" s="203"/>
      <c r="BT246" s="203"/>
      <c r="BU246" s="203"/>
      <c r="BV246" s="203"/>
      <c r="BW246" s="203"/>
      <c r="BX246" s="203"/>
      <c r="BY246" s="203"/>
      <c r="BZ246" s="203"/>
      <c r="CA246" s="203"/>
    </row>
    <row r="247" spans="1:79" x14ac:dyDescent="0.25">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c r="AL247" s="203"/>
      <c r="AM247" s="203"/>
      <c r="AN247" s="203"/>
      <c r="AO247" s="203"/>
      <c r="AP247" s="203"/>
      <c r="AQ247" s="203"/>
      <c r="AR247" s="203"/>
      <c r="AS247" s="203"/>
      <c r="AT247" s="203"/>
      <c r="AU247" s="203"/>
      <c r="AV247" s="203"/>
      <c r="AW247" s="203"/>
      <c r="AX247" s="203"/>
      <c r="AY247" s="203"/>
      <c r="AZ247" s="203"/>
      <c r="BA247" s="203"/>
      <c r="BB247" s="203"/>
      <c r="BC247" s="203"/>
      <c r="BD247" s="203"/>
      <c r="BE247" s="203"/>
      <c r="BF247" s="203"/>
      <c r="BG247" s="203"/>
      <c r="BH247" s="203"/>
      <c r="BI247" s="203"/>
      <c r="BJ247" s="203"/>
      <c r="BK247" s="203"/>
      <c r="BL247" s="203"/>
      <c r="BM247" s="203"/>
      <c r="BN247" s="203"/>
      <c r="BO247" s="203"/>
      <c r="BP247" s="203"/>
      <c r="BQ247" s="203"/>
      <c r="BR247" s="203"/>
      <c r="BS247" s="203"/>
      <c r="BT247" s="203"/>
      <c r="BU247" s="203"/>
      <c r="BV247" s="203"/>
      <c r="BW247" s="203"/>
      <c r="BX247" s="203"/>
      <c r="BY247" s="203"/>
      <c r="BZ247" s="203"/>
      <c r="CA247" s="203"/>
    </row>
    <row r="248" spans="1:79" x14ac:dyDescent="0.25">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03"/>
      <c r="AL248" s="203"/>
      <c r="AM248" s="203"/>
      <c r="AN248" s="203"/>
      <c r="AO248" s="203"/>
      <c r="AP248" s="203"/>
      <c r="AQ248" s="203"/>
      <c r="AR248" s="203"/>
      <c r="AS248" s="203"/>
      <c r="AT248" s="203"/>
      <c r="AU248" s="203"/>
      <c r="AV248" s="203"/>
      <c r="AW248" s="203"/>
      <c r="AX248" s="203"/>
      <c r="AY248" s="203"/>
      <c r="AZ248" s="203"/>
      <c r="BA248" s="203"/>
      <c r="BB248" s="203"/>
      <c r="BC248" s="203"/>
      <c r="BD248" s="203"/>
      <c r="BE248" s="203"/>
      <c r="BF248" s="203"/>
      <c r="BG248" s="203"/>
      <c r="BH248" s="203"/>
      <c r="BI248" s="203"/>
      <c r="BJ248" s="203"/>
      <c r="BK248" s="203"/>
      <c r="BL248" s="203"/>
      <c r="BM248" s="203"/>
      <c r="BN248" s="203"/>
      <c r="BO248" s="203"/>
      <c r="BP248" s="203"/>
      <c r="BQ248" s="203"/>
      <c r="BR248" s="203"/>
      <c r="BS248" s="203"/>
      <c r="BT248" s="203"/>
      <c r="BU248" s="203"/>
      <c r="BV248" s="203"/>
      <c r="BW248" s="203"/>
      <c r="BX248" s="203"/>
      <c r="BY248" s="203"/>
      <c r="BZ248" s="203"/>
      <c r="CA248" s="203"/>
    </row>
    <row r="249" spans="1:79" x14ac:dyDescent="0.25">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203"/>
      <c r="AY249" s="203"/>
      <c r="AZ249" s="203"/>
      <c r="BA249" s="203"/>
      <c r="BB249" s="203"/>
      <c r="BC249" s="203"/>
      <c r="BD249" s="203"/>
      <c r="BE249" s="203"/>
      <c r="BF249" s="203"/>
      <c r="BG249" s="203"/>
      <c r="BH249" s="203"/>
      <c r="BI249" s="203"/>
      <c r="BJ249" s="203"/>
      <c r="BK249" s="203"/>
      <c r="BL249" s="203"/>
      <c r="BM249" s="203"/>
      <c r="BN249" s="203"/>
      <c r="BO249" s="203"/>
      <c r="BP249" s="203"/>
      <c r="BQ249" s="203"/>
      <c r="BR249" s="203"/>
      <c r="BS249" s="203"/>
      <c r="BT249" s="203"/>
      <c r="BU249" s="203"/>
      <c r="BV249" s="203"/>
      <c r="BW249" s="203"/>
      <c r="BX249" s="203"/>
      <c r="BY249" s="203"/>
      <c r="BZ249" s="203"/>
      <c r="CA249" s="203"/>
    </row>
    <row r="250" spans="1:79" x14ac:dyDescent="0.25">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c r="AL250" s="203"/>
      <c r="AM250" s="203"/>
      <c r="AN250" s="203"/>
      <c r="AO250" s="203"/>
      <c r="AP250" s="203"/>
      <c r="AQ250" s="203"/>
      <c r="AR250" s="203"/>
      <c r="AS250" s="203"/>
      <c r="AT250" s="203"/>
      <c r="AU250" s="203"/>
      <c r="AV250" s="203"/>
      <c r="AW250" s="203"/>
      <c r="AX250" s="203"/>
      <c r="AY250" s="203"/>
      <c r="AZ250" s="203"/>
      <c r="BA250" s="203"/>
      <c r="BB250" s="203"/>
      <c r="BC250" s="203"/>
      <c r="BD250" s="203"/>
      <c r="BE250" s="203"/>
      <c r="BF250" s="203"/>
      <c r="BG250" s="203"/>
      <c r="BH250" s="203"/>
      <c r="BI250" s="203"/>
      <c r="BJ250" s="203"/>
      <c r="BK250" s="203"/>
      <c r="BL250" s="203"/>
      <c r="BM250" s="203"/>
      <c r="BN250" s="203"/>
      <c r="BO250" s="203"/>
      <c r="BP250" s="203"/>
      <c r="BQ250" s="203"/>
      <c r="BR250" s="203"/>
      <c r="BS250" s="203"/>
      <c r="BT250" s="203"/>
      <c r="BU250" s="203"/>
      <c r="BV250" s="203"/>
      <c r="BW250" s="203"/>
      <c r="BX250" s="203"/>
      <c r="BY250" s="203"/>
      <c r="BZ250" s="203"/>
      <c r="CA250" s="203"/>
    </row>
    <row r="251" spans="1:79" x14ac:dyDescent="0.25">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c r="AL251" s="203"/>
      <c r="AM251" s="203"/>
      <c r="AN251" s="203"/>
      <c r="AO251" s="203"/>
      <c r="AP251" s="203"/>
      <c r="AQ251" s="203"/>
      <c r="AR251" s="203"/>
      <c r="AS251" s="203"/>
      <c r="AT251" s="203"/>
      <c r="AU251" s="203"/>
      <c r="AV251" s="203"/>
      <c r="AW251" s="203"/>
      <c r="AX251" s="203"/>
      <c r="AY251" s="203"/>
      <c r="AZ251" s="203"/>
      <c r="BA251" s="203"/>
      <c r="BB251" s="203"/>
      <c r="BC251" s="203"/>
      <c r="BD251" s="203"/>
      <c r="BE251" s="203"/>
      <c r="BF251" s="203"/>
      <c r="BG251" s="203"/>
      <c r="BH251" s="203"/>
      <c r="BI251" s="203"/>
      <c r="BJ251" s="203"/>
      <c r="BK251" s="203"/>
      <c r="BL251" s="203"/>
      <c r="BM251" s="203"/>
      <c r="BN251" s="203"/>
      <c r="BO251" s="203"/>
      <c r="BP251" s="203"/>
      <c r="BQ251" s="203"/>
      <c r="BR251" s="203"/>
      <c r="BS251" s="203"/>
      <c r="BT251" s="203"/>
      <c r="BU251" s="203"/>
      <c r="BV251" s="203"/>
      <c r="BW251" s="203"/>
      <c r="BX251" s="203"/>
      <c r="BY251" s="203"/>
      <c r="BZ251" s="203"/>
      <c r="CA251" s="203"/>
    </row>
    <row r="252" spans="1:79" x14ac:dyDescent="0.25">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c r="AG252" s="203"/>
      <c r="AH252" s="203"/>
      <c r="AI252" s="203"/>
      <c r="AJ252" s="203"/>
      <c r="AK252" s="203"/>
      <c r="AL252" s="203"/>
      <c r="AM252" s="203"/>
      <c r="AN252" s="203"/>
      <c r="AO252" s="203"/>
      <c r="AP252" s="203"/>
      <c r="AQ252" s="203"/>
      <c r="AR252" s="203"/>
      <c r="AS252" s="203"/>
      <c r="AT252" s="203"/>
      <c r="AU252" s="203"/>
      <c r="AV252" s="203"/>
      <c r="AW252" s="203"/>
      <c r="AX252" s="203"/>
      <c r="AY252" s="203"/>
      <c r="AZ252" s="203"/>
      <c r="BA252" s="203"/>
      <c r="BB252" s="203"/>
      <c r="BC252" s="203"/>
      <c r="BD252" s="203"/>
      <c r="BE252" s="203"/>
      <c r="BF252" s="203"/>
      <c r="BG252" s="203"/>
      <c r="BH252" s="203"/>
      <c r="BI252" s="203"/>
      <c r="BJ252" s="203"/>
      <c r="BK252" s="203"/>
      <c r="BL252" s="203"/>
      <c r="BM252" s="203"/>
      <c r="BN252" s="203"/>
      <c r="BO252" s="203"/>
      <c r="BP252" s="203"/>
      <c r="BQ252" s="203"/>
      <c r="BR252" s="203"/>
      <c r="BS252" s="203"/>
      <c r="BT252" s="203"/>
      <c r="BU252" s="203"/>
      <c r="BV252" s="203"/>
      <c r="BW252" s="203"/>
      <c r="BX252" s="203"/>
      <c r="BY252" s="203"/>
      <c r="BZ252" s="203"/>
      <c r="CA252" s="203"/>
    </row>
    <row r="253" spans="1:79" x14ac:dyDescent="0.25">
      <c r="A253" s="20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c r="AG253" s="203"/>
      <c r="AH253" s="203"/>
      <c r="AI253" s="203"/>
      <c r="AJ253" s="203"/>
      <c r="AK253" s="203"/>
      <c r="AL253" s="203"/>
      <c r="AM253" s="203"/>
      <c r="AN253" s="203"/>
      <c r="AO253" s="203"/>
      <c r="AP253" s="203"/>
      <c r="AQ253" s="203"/>
      <c r="AR253" s="203"/>
      <c r="AS253" s="203"/>
      <c r="AT253" s="203"/>
      <c r="AU253" s="203"/>
      <c r="AV253" s="203"/>
      <c r="AW253" s="203"/>
      <c r="AX253" s="203"/>
      <c r="AY253" s="203"/>
      <c r="AZ253" s="203"/>
      <c r="BA253" s="203"/>
      <c r="BB253" s="203"/>
      <c r="BC253" s="203"/>
      <c r="BD253" s="203"/>
      <c r="BE253" s="203"/>
      <c r="BF253" s="203"/>
      <c r="BG253" s="203"/>
      <c r="BH253" s="203"/>
      <c r="BI253" s="203"/>
      <c r="BJ253" s="203"/>
      <c r="BK253" s="203"/>
      <c r="BL253" s="203"/>
      <c r="BM253" s="203"/>
      <c r="BN253" s="203"/>
      <c r="BO253" s="203"/>
      <c r="BP253" s="203"/>
      <c r="BQ253" s="203"/>
      <c r="BR253" s="203"/>
      <c r="BS253" s="203"/>
      <c r="BT253" s="203"/>
      <c r="BU253" s="203"/>
      <c r="BV253" s="203"/>
      <c r="BW253" s="203"/>
      <c r="BX253" s="203"/>
      <c r="BY253" s="203"/>
      <c r="BZ253" s="203"/>
      <c r="CA253" s="203"/>
    </row>
    <row r="254" spans="1:79" x14ac:dyDescent="0.25">
      <c r="A254" s="203"/>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c r="AG254" s="203"/>
      <c r="AH254" s="203"/>
      <c r="AI254" s="203"/>
      <c r="AJ254" s="203"/>
      <c r="AK254" s="203"/>
      <c r="AL254" s="203"/>
      <c r="AM254" s="203"/>
      <c r="AN254" s="203"/>
      <c r="AO254" s="203"/>
      <c r="AP254" s="203"/>
      <c r="AQ254" s="203"/>
      <c r="AR254" s="203"/>
      <c r="AS254" s="203"/>
      <c r="AT254" s="203"/>
      <c r="AU254" s="203"/>
      <c r="AV254" s="203"/>
      <c r="AW254" s="203"/>
      <c r="AX254" s="203"/>
      <c r="AY254" s="203"/>
      <c r="AZ254" s="203"/>
      <c r="BA254" s="203"/>
      <c r="BB254" s="203"/>
      <c r="BC254" s="203"/>
      <c r="BD254" s="203"/>
      <c r="BE254" s="203"/>
      <c r="BF254" s="203"/>
      <c r="BG254" s="203"/>
      <c r="BH254" s="203"/>
      <c r="BI254" s="203"/>
      <c r="BJ254" s="203"/>
      <c r="BK254" s="203"/>
      <c r="BL254" s="203"/>
      <c r="BM254" s="203"/>
      <c r="BN254" s="203"/>
      <c r="BO254" s="203"/>
      <c r="BP254" s="203"/>
      <c r="BQ254" s="203"/>
      <c r="BR254" s="203"/>
      <c r="BS254" s="203"/>
      <c r="BT254" s="203"/>
      <c r="BU254" s="203"/>
      <c r="BV254" s="203"/>
      <c r="BW254" s="203"/>
      <c r="BX254" s="203"/>
      <c r="BY254" s="203"/>
      <c r="BZ254" s="203"/>
      <c r="CA254" s="203"/>
    </row>
    <row r="255" spans="1:79" x14ac:dyDescent="0.25">
      <c r="A255" s="203"/>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c r="AG255" s="203"/>
      <c r="AH255" s="203"/>
      <c r="AI255" s="203"/>
      <c r="AJ255" s="203"/>
      <c r="AK255" s="203"/>
      <c r="AL255" s="203"/>
      <c r="AM255" s="203"/>
      <c r="AN255" s="203"/>
      <c r="AO255" s="203"/>
      <c r="AP255" s="203"/>
      <c r="AQ255" s="203"/>
      <c r="AR255" s="203"/>
      <c r="AS255" s="203"/>
      <c r="AT255" s="203"/>
      <c r="AU255" s="203"/>
      <c r="AV255" s="203"/>
      <c r="AW255" s="203"/>
      <c r="AX255" s="203"/>
      <c r="AY255" s="203"/>
      <c r="AZ255" s="203"/>
      <c r="BA255" s="203"/>
      <c r="BB255" s="203"/>
      <c r="BC255" s="203"/>
      <c r="BD255" s="203"/>
      <c r="BE255" s="203"/>
      <c r="BF255" s="203"/>
      <c r="BG255" s="203"/>
      <c r="BH255" s="203"/>
      <c r="BI255" s="203"/>
      <c r="BJ255" s="203"/>
      <c r="BK255" s="203"/>
      <c r="BL255" s="203"/>
      <c r="BM255" s="203"/>
      <c r="BN255" s="203"/>
      <c r="BO255" s="203"/>
      <c r="BP255" s="203"/>
      <c r="BQ255" s="203"/>
      <c r="BR255" s="203"/>
      <c r="BS255" s="203"/>
      <c r="BT255" s="203"/>
      <c r="BU255" s="203"/>
      <c r="BV255" s="203"/>
      <c r="BW255" s="203"/>
      <c r="BX255" s="203"/>
      <c r="BY255" s="203"/>
      <c r="BZ255" s="203"/>
      <c r="CA255" s="203"/>
    </row>
    <row r="256" spans="1:79" x14ac:dyDescent="0.25">
      <c r="A256" s="203"/>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c r="AL256" s="203"/>
      <c r="AM256" s="203"/>
      <c r="AN256" s="203"/>
      <c r="AO256" s="203"/>
      <c r="AP256" s="203"/>
      <c r="AQ256" s="203"/>
      <c r="AR256" s="203"/>
      <c r="AS256" s="203"/>
      <c r="AT256" s="203"/>
      <c r="AU256" s="203"/>
      <c r="AV256" s="203"/>
      <c r="AW256" s="203"/>
      <c r="AX256" s="203"/>
      <c r="AY256" s="203"/>
      <c r="AZ256" s="203"/>
      <c r="BA256" s="203"/>
      <c r="BB256" s="203"/>
      <c r="BC256" s="203"/>
      <c r="BD256" s="203"/>
      <c r="BE256" s="203"/>
      <c r="BF256" s="203"/>
      <c r="BG256" s="203"/>
      <c r="BH256" s="203"/>
      <c r="BI256" s="203"/>
      <c r="BJ256" s="203"/>
      <c r="BK256" s="203"/>
      <c r="BL256" s="203"/>
      <c r="BM256" s="203"/>
      <c r="BN256" s="203"/>
      <c r="BO256" s="203"/>
      <c r="BP256" s="203"/>
      <c r="BQ256" s="203"/>
      <c r="BR256" s="203"/>
      <c r="BS256" s="203"/>
      <c r="BT256" s="203"/>
      <c r="BU256" s="203"/>
      <c r="BV256" s="203"/>
      <c r="BW256" s="203"/>
      <c r="BX256" s="203"/>
      <c r="BY256" s="203"/>
      <c r="BZ256" s="203"/>
      <c r="CA256" s="203"/>
    </row>
    <row r="257" spans="1:79" x14ac:dyDescent="0.25">
      <c r="A257" s="203"/>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c r="AL257" s="203"/>
      <c r="AM257" s="203"/>
      <c r="AN257" s="203"/>
      <c r="AO257" s="203"/>
      <c r="AP257" s="203"/>
      <c r="AQ257" s="203"/>
      <c r="AR257" s="203"/>
      <c r="AS257" s="203"/>
      <c r="AT257" s="203"/>
      <c r="AU257" s="203"/>
      <c r="AV257" s="203"/>
      <c r="AW257" s="203"/>
      <c r="AX257" s="203"/>
      <c r="AY257" s="203"/>
      <c r="AZ257" s="203"/>
      <c r="BA257" s="203"/>
      <c r="BB257" s="203"/>
      <c r="BC257" s="203"/>
      <c r="BD257" s="203"/>
      <c r="BE257" s="203"/>
      <c r="BF257" s="203"/>
      <c r="BG257" s="203"/>
      <c r="BH257" s="203"/>
      <c r="BI257" s="203"/>
      <c r="BJ257" s="203"/>
      <c r="BK257" s="203"/>
      <c r="BL257" s="203"/>
      <c r="BM257" s="203"/>
      <c r="BN257" s="203"/>
      <c r="BO257" s="203"/>
      <c r="BP257" s="203"/>
      <c r="BQ257" s="203"/>
      <c r="BR257" s="203"/>
      <c r="BS257" s="203"/>
      <c r="BT257" s="203"/>
      <c r="BU257" s="203"/>
      <c r="BV257" s="203"/>
      <c r="BW257" s="203"/>
      <c r="BX257" s="203"/>
      <c r="BY257" s="203"/>
      <c r="BZ257" s="203"/>
      <c r="CA257" s="203"/>
    </row>
    <row r="258" spans="1:79" x14ac:dyDescent="0.25">
      <c r="A258" s="203"/>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c r="AG258" s="203"/>
      <c r="AH258" s="203"/>
      <c r="AI258" s="203"/>
      <c r="AJ258" s="203"/>
      <c r="AK258" s="203"/>
      <c r="AL258" s="203"/>
      <c r="AM258" s="203"/>
      <c r="AN258" s="203"/>
      <c r="AO258" s="203"/>
      <c r="AP258" s="203"/>
      <c r="AQ258" s="203"/>
      <c r="AR258" s="203"/>
      <c r="AS258" s="203"/>
      <c r="AT258" s="203"/>
      <c r="AU258" s="203"/>
      <c r="AV258" s="203"/>
      <c r="AW258" s="203"/>
      <c r="AX258" s="203"/>
      <c r="AY258" s="203"/>
      <c r="AZ258" s="203"/>
      <c r="BA258" s="203"/>
      <c r="BB258" s="203"/>
      <c r="BC258" s="203"/>
      <c r="BD258" s="203"/>
      <c r="BE258" s="203"/>
      <c r="BF258" s="203"/>
      <c r="BG258" s="203"/>
      <c r="BH258" s="203"/>
      <c r="BI258" s="203"/>
      <c r="BJ258" s="203"/>
      <c r="BK258" s="203"/>
      <c r="BL258" s="203"/>
      <c r="BM258" s="203"/>
      <c r="BN258" s="203"/>
      <c r="BO258" s="203"/>
      <c r="BP258" s="203"/>
      <c r="BQ258" s="203"/>
      <c r="BR258" s="203"/>
      <c r="BS258" s="203"/>
      <c r="BT258" s="203"/>
      <c r="BU258" s="203"/>
      <c r="BV258" s="203"/>
      <c r="BW258" s="203"/>
      <c r="BX258" s="203"/>
      <c r="BY258" s="203"/>
      <c r="BZ258" s="203"/>
      <c r="CA258" s="203"/>
    </row>
    <row r="259" spans="1:79" x14ac:dyDescent="0.25">
      <c r="A259" s="203"/>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c r="AG259" s="203"/>
      <c r="AH259" s="203"/>
      <c r="AI259" s="203"/>
      <c r="AJ259" s="203"/>
      <c r="AK259" s="203"/>
      <c r="AL259" s="203"/>
      <c r="AM259" s="203"/>
      <c r="AN259" s="203"/>
      <c r="AO259" s="203"/>
      <c r="AP259" s="203"/>
      <c r="AQ259" s="203"/>
      <c r="AR259" s="203"/>
      <c r="AS259" s="203"/>
      <c r="AT259" s="203"/>
      <c r="AU259" s="203"/>
      <c r="AV259" s="203"/>
      <c r="AW259" s="203"/>
      <c r="AX259" s="203"/>
      <c r="AY259" s="203"/>
      <c r="AZ259" s="203"/>
      <c r="BA259" s="203"/>
      <c r="BB259" s="203"/>
      <c r="BC259" s="203"/>
      <c r="BD259" s="203"/>
      <c r="BE259" s="203"/>
      <c r="BF259" s="203"/>
      <c r="BG259" s="203"/>
      <c r="BH259" s="203"/>
      <c r="BI259" s="203"/>
      <c r="BJ259" s="203"/>
      <c r="BK259" s="203"/>
      <c r="BL259" s="203"/>
      <c r="BM259" s="203"/>
      <c r="BN259" s="203"/>
      <c r="BO259" s="203"/>
      <c r="BP259" s="203"/>
      <c r="BQ259" s="203"/>
      <c r="BR259" s="203"/>
      <c r="BS259" s="203"/>
      <c r="BT259" s="203"/>
      <c r="BU259" s="203"/>
      <c r="BV259" s="203"/>
      <c r="BW259" s="203"/>
      <c r="BX259" s="203"/>
      <c r="BY259" s="203"/>
      <c r="BZ259" s="203"/>
      <c r="CA259" s="203"/>
    </row>
    <row r="260" spans="1:79" x14ac:dyDescent="0.25">
      <c r="A260" s="203"/>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c r="AL260" s="203"/>
      <c r="AM260" s="203"/>
      <c r="AN260" s="203"/>
      <c r="AO260" s="203"/>
      <c r="AP260" s="203"/>
      <c r="AQ260" s="203"/>
      <c r="AR260" s="203"/>
      <c r="AS260" s="203"/>
      <c r="AT260" s="203"/>
      <c r="AU260" s="203"/>
      <c r="AV260" s="203"/>
      <c r="AW260" s="203"/>
      <c r="AX260" s="203"/>
      <c r="AY260" s="203"/>
      <c r="AZ260" s="203"/>
      <c r="BA260" s="203"/>
      <c r="BB260" s="203"/>
      <c r="BC260" s="203"/>
      <c r="BD260" s="203"/>
      <c r="BE260" s="203"/>
      <c r="BF260" s="203"/>
      <c r="BG260" s="203"/>
      <c r="BH260" s="203"/>
      <c r="BI260" s="203"/>
      <c r="BJ260" s="203"/>
      <c r="BK260" s="203"/>
      <c r="BL260" s="203"/>
      <c r="BM260" s="203"/>
      <c r="BN260" s="203"/>
      <c r="BO260" s="203"/>
      <c r="BP260" s="203"/>
      <c r="BQ260" s="203"/>
      <c r="BR260" s="203"/>
      <c r="BS260" s="203"/>
      <c r="BT260" s="203"/>
      <c r="BU260" s="203"/>
      <c r="BV260" s="203"/>
      <c r="BW260" s="203"/>
      <c r="BX260" s="203"/>
      <c r="BY260" s="203"/>
      <c r="BZ260" s="203"/>
      <c r="CA260" s="203"/>
    </row>
    <row r="261" spans="1:79" x14ac:dyDescent="0.25">
      <c r="A261" s="203"/>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c r="AL261" s="203"/>
      <c r="AM261" s="203"/>
      <c r="AN261" s="203"/>
      <c r="AO261" s="203"/>
      <c r="AP261" s="203"/>
      <c r="AQ261" s="203"/>
      <c r="AR261" s="203"/>
      <c r="AS261" s="203"/>
      <c r="AT261" s="203"/>
      <c r="AU261" s="203"/>
      <c r="AV261" s="203"/>
      <c r="AW261" s="203"/>
      <c r="AX261" s="203"/>
      <c r="AY261" s="203"/>
      <c r="AZ261" s="203"/>
      <c r="BA261" s="203"/>
      <c r="BB261" s="203"/>
      <c r="BC261" s="203"/>
      <c r="BD261" s="203"/>
      <c r="BE261" s="203"/>
      <c r="BF261" s="203"/>
      <c r="BG261" s="203"/>
      <c r="BH261" s="203"/>
      <c r="BI261" s="203"/>
      <c r="BJ261" s="203"/>
      <c r="BK261" s="203"/>
      <c r="BL261" s="203"/>
      <c r="BM261" s="203"/>
      <c r="BN261" s="203"/>
      <c r="BO261" s="203"/>
      <c r="BP261" s="203"/>
      <c r="BQ261" s="203"/>
      <c r="BR261" s="203"/>
      <c r="BS261" s="203"/>
      <c r="BT261" s="203"/>
      <c r="BU261" s="203"/>
      <c r="BV261" s="203"/>
      <c r="BW261" s="203"/>
      <c r="BX261" s="203"/>
      <c r="BY261" s="203"/>
      <c r="BZ261" s="203"/>
      <c r="CA261" s="203"/>
    </row>
    <row r="262" spans="1:79" x14ac:dyDescent="0.25">
      <c r="A262" s="203"/>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03"/>
      <c r="AP262" s="203"/>
      <c r="AQ262" s="203"/>
      <c r="AR262" s="203"/>
      <c r="AS262" s="203"/>
      <c r="AT262" s="203"/>
      <c r="AU262" s="203"/>
      <c r="AV262" s="203"/>
      <c r="AW262" s="203"/>
      <c r="AX262" s="203"/>
      <c r="AY262" s="203"/>
      <c r="AZ262" s="203"/>
      <c r="BA262" s="203"/>
      <c r="BB262" s="203"/>
      <c r="BC262" s="203"/>
      <c r="BD262" s="203"/>
      <c r="BE262" s="203"/>
      <c r="BF262" s="203"/>
      <c r="BG262" s="203"/>
      <c r="BH262" s="203"/>
      <c r="BI262" s="203"/>
      <c r="BJ262" s="203"/>
      <c r="BK262" s="203"/>
      <c r="BL262" s="203"/>
      <c r="BM262" s="203"/>
      <c r="BN262" s="203"/>
      <c r="BO262" s="203"/>
      <c r="BP262" s="203"/>
      <c r="BQ262" s="203"/>
      <c r="BR262" s="203"/>
      <c r="BS262" s="203"/>
      <c r="BT262" s="203"/>
      <c r="BU262" s="203"/>
      <c r="BV262" s="203"/>
      <c r="BW262" s="203"/>
      <c r="BX262" s="203"/>
      <c r="BY262" s="203"/>
      <c r="BZ262" s="203"/>
      <c r="CA262" s="203"/>
    </row>
    <row r="263" spans="1:79" x14ac:dyDescent="0.25">
      <c r="A263" s="203"/>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c r="AL263" s="203"/>
      <c r="AM263" s="203"/>
      <c r="AN263" s="203"/>
      <c r="AO263" s="203"/>
      <c r="AP263" s="203"/>
      <c r="AQ263" s="203"/>
      <c r="AR263" s="203"/>
      <c r="AS263" s="203"/>
      <c r="AT263" s="203"/>
      <c r="AU263" s="203"/>
      <c r="AV263" s="203"/>
      <c r="AW263" s="203"/>
      <c r="AX263" s="203"/>
      <c r="AY263" s="203"/>
      <c r="AZ263" s="203"/>
      <c r="BA263" s="203"/>
      <c r="BB263" s="203"/>
      <c r="BC263" s="203"/>
      <c r="BD263" s="203"/>
      <c r="BE263" s="203"/>
      <c r="BF263" s="203"/>
      <c r="BG263" s="203"/>
      <c r="BH263" s="203"/>
      <c r="BI263" s="203"/>
      <c r="BJ263" s="203"/>
      <c r="BK263" s="203"/>
      <c r="BL263" s="203"/>
      <c r="BM263" s="203"/>
      <c r="BN263" s="203"/>
      <c r="BO263" s="203"/>
      <c r="BP263" s="203"/>
      <c r="BQ263" s="203"/>
      <c r="BR263" s="203"/>
      <c r="BS263" s="203"/>
      <c r="BT263" s="203"/>
      <c r="BU263" s="203"/>
      <c r="BV263" s="203"/>
      <c r="BW263" s="203"/>
      <c r="BX263" s="203"/>
      <c r="BY263" s="203"/>
      <c r="BZ263" s="203"/>
      <c r="CA263" s="203"/>
    </row>
    <row r="264" spans="1:79" x14ac:dyDescent="0.25">
      <c r="A264" s="203"/>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c r="AG264" s="203"/>
      <c r="AH264" s="203"/>
      <c r="AI264" s="203"/>
      <c r="AJ264" s="203"/>
      <c r="AK264" s="203"/>
      <c r="AL264" s="203"/>
      <c r="AM264" s="203"/>
      <c r="AN264" s="203"/>
      <c r="AO264" s="203"/>
      <c r="AP264" s="203"/>
      <c r="AQ264" s="203"/>
      <c r="AR264" s="203"/>
      <c r="AS264" s="203"/>
      <c r="AT264" s="203"/>
      <c r="AU264" s="203"/>
      <c r="AV264" s="203"/>
      <c r="AW264" s="203"/>
      <c r="AX264" s="203"/>
      <c r="AY264" s="203"/>
      <c r="AZ264" s="203"/>
      <c r="BA264" s="203"/>
      <c r="BB264" s="203"/>
      <c r="BC264" s="203"/>
      <c r="BD264" s="203"/>
      <c r="BE264" s="203"/>
      <c r="BF264" s="203"/>
      <c r="BG264" s="203"/>
      <c r="BH264" s="203"/>
      <c r="BI264" s="203"/>
      <c r="BJ264" s="203"/>
      <c r="BK264" s="203"/>
      <c r="BL264" s="203"/>
      <c r="BM264" s="203"/>
      <c r="BN264" s="203"/>
      <c r="BO264" s="203"/>
      <c r="BP264" s="203"/>
      <c r="BQ264" s="203"/>
      <c r="BR264" s="203"/>
      <c r="BS264" s="203"/>
      <c r="BT264" s="203"/>
      <c r="BU264" s="203"/>
      <c r="BV264" s="203"/>
      <c r="BW264" s="203"/>
      <c r="BX264" s="203"/>
      <c r="BY264" s="203"/>
      <c r="BZ264" s="203"/>
      <c r="CA264" s="203"/>
    </row>
    <row r="265" spans="1:79" x14ac:dyDescent="0.25">
      <c r="A265" s="203"/>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c r="AA265" s="203"/>
      <c r="AB265" s="203"/>
      <c r="AC265" s="203"/>
      <c r="AD265" s="203"/>
      <c r="AE265" s="203"/>
      <c r="AF265" s="203"/>
      <c r="AG265" s="203"/>
      <c r="AH265" s="203"/>
      <c r="AI265" s="203"/>
      <c r="AJ265" s="203"/>
      <c r="AK265" s="203"/>
      <c r="AL265" s="203"/>
      <c r="AM265" s="203"/>
      <c r="AN265" s="203"/>
      <c r="AO265" s="203"/>
      <c r="AP265" s="203"/>
      <c r="AQ265" s="203"/>
      <c r="AR265" s="203"/>
      <c r="AS265" s="203"/>
      <c r="AT265" s="203"/>
      <c r="AU265" s="203"/>
      <c r="AV265" s="203"/>
      <c r="AW265" s="203"/>
      <c r="AX265" s="203"/>
      <c r="AY265" s="203"/>
      <c r="AZ265" s="203"/>
      <c r="BA265" s="203"/>
      <c r="BB265" s="203"/>
      <c r="BC265" s="203"/>
      <c r="BD265" s="203"/>
      <c r="BE265" s="203"/>
      <c r="BF265" s="203"/>
      <c r="BG265" s="203"/>
      <c r="BH265" s="203"/>
      <c r="BI265" s="203"/>
      <c r="BJ265" s="203"/>
      <c r="BK265" s="203"/>
      <c r="BL265" s="203"/>
      <c r="BM265" s="203"/>
      <c r="BN265" s="203"/>
      <c r="BO265" s="203"/>
      <c r="BP265" s="203"/>
      <c r="BQ265" s="203"/>
      <c r="BR265" s="203"/>
      <c r="BS265" s="203"/>
      <c r="BT265" s="203"/>
      <c r="BU265" s="203"/>
      <c r="BV265" s="203"/>
      <c r="BW265" s="203"/>
      <c r="BX265" s="203"/>
      <c r="BY265" s="203"/>
      <c r="BZ265" s="203"/>
      <c r="CA265" s="203"/>
    </row>
    <row r="266" spans="1:79" x14ac:dyDescent="0.25">
      <c r="A266" s="203"/>
      <c r="B266" s="203"/>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c r="AA266" s="203"/>
      <c r="AB266" s="203"/>
      <c r="AC266" s="203"/>
      <c r="AD266" s="203"/>
      <c r="AE266" s="203"/>
      <c r="AF266" s="203"/>
      <c r="AG266" s="203"/>
      <c r="AH266" s="203"/>
      <c r="AI266" s="203"/>
      <c r="AJ266" s="203"/>
      <c r="AK266" s="203"/>
      <c r="AL266" s="203"/>
      <c r="AM266" s="203"/>
      <c r="AN266" s="203"/>
      <c r="AO266" s="203"/>
      <c r="AP266" s="203"/>
      <c r="AQ266" s="203"/>
      <c r="AR266" s="203"/>
      <c r="AS266" s="203"/>
      <c r="AT266" s="203"/>
      <c r="AU266" s="203"/>
      <c r="AV266" s="203"/>
      <c r="AW266" s="203"/>
      <c r="AX266" s="203"/>
      <c r="AY266" s="203"/>
      <c r="AZ266" s="203"/>
      <c r="BA266" s="203"/>
      <c r="BB266" s="203"/>
      <c r="BC266" s="203"/>
      <c r="BD266" s="203"/>
      <c r="BE266" s="203"/>
      <c r="BF266" s="203"/>
      <c r="BG266" s="203"/>
      <c r="BH266" s="203"/>
      <c r="BI266" s="203"/>
      <c r="BJ266" s="203"/>
      <c r="BK266" s="203"/>
      <c r="BL266" s="203"/>
      <c r="BM266" s="203"/>
      <c r="BN266" s="203"/>
      <c r="BO266" s="203"/>
      <c r="BP266" s="203"/>
      <c r="BQ266" s="203"/>
      <c r="BR266" s="203"/>
      <c r="BS266" s="203"/>
      <c r="BT266" s="203"/>
      <c r="BU266" s="203"/>
      <c r="BV266" s="203"/>
      <c r="BW266" s="203"/>
      <c r="BX266" s="203"/>
      <c r="BY266" s="203"/>
      <c r="BZ266" s="203"/>
      <c r="CA266" s="203"/>
    </row>
    <row r="267" spans="1:79" x14ac:dyDescent="0.25">
      <c r="A267" s="203"/>
      <c r="B267" s="203"/>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c r="AA267" s="203"/>
      <c r="AB267" s="203"/>
      <c r="AC267" s="203"/>
      <c r="AD267" s="203"/>
      <c r="AE267" s="203"/>
      <c r="AF267" s="203"/>
      <c r="AG267" s="203"/>
      <c r="AH267" s="203"/>
      <c r="AI267" s="203"/>
      <c r="AJ267" s="203"/>
      <c r="AK267" s="203"/>
      <c r="AL267" s="203"/>
      <c r="AM267" s="203"/>
      <c r="AN267" s="203"/>
      <c r="AO267" s="203"/>
      <c r="AP267" s="203"/>
      <c r="AQ267" s="203"/>
      <c r="AR267" s="203"/>
      <c r="AS267" s="203"/>
      <c r="AT267" s="203"/>
      <c r="AU267" s="203"/>
      <c r="AV267" s="203"/>
      <c r="AW267" s="203"/>
      <c r="AX267" s="203"/>
      <c r="AY267" s="203"/>
      <c r="AZ267" s="203"/>
      <c r="BA267" s="203"/>
      <c r="BB267" s="203"/>
      <c r="BC267" s="203"/>
      <c r="BD267" s="203"/>
      <c r="BE267" s="203"/>
      <c r="BF267" s="203"/>
      <c r="BG267" s="203"/>
      <c r="BH267" s="203"/>
      <c r="BI267" s="203"/>
      <c r="BJ267" s="203"/>
      <c r="BK267" s="203"/>
      <c r="BL267" s="203"/>
      <c r="BM267" s="203"/>
      <c r="BN267" s="203"/>
      <c r="BO267" s="203"/>
      <c r="BP267" s="203"/>
      <c r="BQ267" s="203"/>
      <c r="BR267" s="203"/>
      <c r="BS267" s="203"/>
      <c r="BT267" s="203"/>
      <c r="BU267" s="203"/>
      <c r="BV267" s="203"/>
      <c r="BW267" s="203"/>
      <c r="BX267" s="203"/>
      <c r="BY267" s="203"/>
      <c r="BZ267" s="203"/>
      <c r="CA267" s="203"/>
    </row>
    <row r="268" spans="1:79" x14ac:dyDescent="0.25">
      <c r="A268" s="203"/>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c r="AL268" s="203"/>
      <c r="AM268" s="203"/>
      <c r="AN268" s="203"/>
      <c r="AO268" s="203"/>
      <c r="AP268" s="203"/>
      <c r="AQ268" s="203"/>
      <c r="AR268" s="203"/>
      <c r="AS268" s="203"/>
      <c r="AT268" s="203"/>
      <c r="AU268" s="203"/>
      <c r="AV268" s="203"/>
      <c r="AW268" s="203"/>
      <c r="AX268" s="203"/>
      <c r="AY268" s="203"/>
      <c r="AZ268" s="203"/>
      <c r="BA268" s="203"/>
      <c r="BB268" s="203"/>
      <c r="BC268" s="203"/>
      <c r="BD268" s="203"/>
      <c r="BE268" s="203"/>
      <c r="BF268" s="203"/>
      <c r="BG268" s="203"/>
      <c r="BH268" s="203"/>
      <c r="BI268" s="203"/>
      <c r="BJ268" s="203"/>
      <c r="BK268" s="203"/>
      <c r="BL268" s="203"/>
      <c r="BM268" s="203"/>
      <c r="BN268" s="203"/>
      <c r="BO268" s="203"/>
      <c r="BP268" s="203"/>
      <c r="BQ268" s="203"/>
      <c r="BR268" s="203"/>
      <c r="BS268" s="203"/>
      <c r="BT268" s="203"/>
      <c r="BU268" s="203"/>
      <c r="BV268" s="203"/>
      <c r="BW268" s="203"/>
      <c r="BX268" s="203"/>
      <c r="BY268" s="203"/>
      <c r="BZ268" s="203"/>
      <c r="CA268" s="203"/>
    </row>
    <row r="269" spans="1:79" x14ac:dyDescent="0.25">
      <c r="A269" s="203"/>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c r="AL269" s="203"/>
      <c r="AM269" s="203"/>
      <c r="AN269" s="203"/>
      <c r="AO269" s="203"/>
      <c r="AP269" s="203"/>
      <c r="AQ269" s="203"/>
      <c r="AR269" s="203"/>
      <c r="AS269" s="203"/>
      <c r="AT269" s="203"/>
      <c r="AU269" s="203"/>
      <c r="AV269" s="203"/>
      <c r="AW269" s="203"/>
      <c r="AX269" s="203"/>
      <c r="AY269" s="203"/>
      <c r="AZ269" s="203"/>
      <c r="BA269" s="203"/>
      <c r="BB269" s="203"/>
      <c r="BC269" s="203"/>
      <c r="BD269" s="203"/>
      <c r="BE269" s="203"/>
      <c r="BF269" s="203"/>
      <c r="BG269" s="203"/>
      <c r="BH269" s="203"/>
      <c r="BI269" s="203"/>
      <c r="BJ269" s="203"/>
      <c r="BK269" s="203"/>
      <c r="BL269" s="203"/>
      <c r="BM269" s="203"/>
      <c r="BN269" s="203"/>
      <c r="BO269" s="203"/>
      <c r="BP269" s="203"/>
      <c r="BQ269" s="203"/>
      <c r="BR269" s="203"/>
      <c r="BS269" s="203"/>
      <c r="BT269" s="203"/>
      <c r="BU269" s="203"/>
      <c r="BV269" s="203"/>
      <c r="BW269" s="203"/>
      <c r="BX269" s="203"/>
      <c r="BY269" s="203"/>
      <c r="BZ269" s="203"/>
      <c r="CA269" s="203"/>
    </row>
    <row r="270" spans="1:79" x14ac:dyDescent="0.25">
      <c r="A270" s="20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c r="AL270" s="203"/>
      <c r="AM270" s="203"/>
      <c r="AN270" s="203"/>
      <c r="AO270" s="203"/>
      <c r="AP270" s="203"/>
      <c r="AQ270" s="203"/>
      <c r="AR270" s="203"/>
      <c r="AS270" s="203"/>
      <c r="AT270" s="203"/>
      <c r="AU270" s="203"/>
      <c r="AV270" s="203"/>
      <c r="AW270" s="203"/>
      <c r="AX270" s="203"/>
      <c r="AY270" s="203"/>
      <c r="AZ270" s="203"/>
      <c r="BA270" s="203"/>
      <c r="BB270" s="203"/>
      <c r="BC270" s="203"/>
      <c r="BD270" s="203"/>
      <c r="BE270" s="203"/>
      <c r="BF270" s="203"/>
      <c r="BG270" s="203"/>
      <c r="BH270" s="203"/>
      <c r="BI270" s="203"/>
      <c r="BJ270" s="203"/>
      <c r="BK270" s="203"/>
      <c r="BL270" s="203"/>
      <c r="BM270" s="203"/>
      <c r="BN270" s="203"/>
      <c r="BO270" s="203"/>
      <c r="BP270" s="203"/>
      <c r="BQ270" s="203"/>
      <c r="BR270" s="203"/>
      <c r="BS270" s="203"/>
      <c r="BT270" s="203"/>
      <c r="BU270" s="203"/>
      <c r="BV270" s="203"/>
      <c r="BW270" s="203"/>
      <c r="BX270" s="203"/>
      <c r="BY270" s="203"/>
      <c r="BZ270" s="203"/>
      <c r="CA270" s="203"/>
    </row>
    <row r="271" spans="1:79" x14ac:dyDescent="0.25">
      <c r="A271" s="203"/>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c r="AL271" s="203"/>
      <c r="AM271" s="203"/>
      <c r="AN271" s="203"/>
      <c r="AO271" s="203"/>
      <c r="AP271" s="203"/>
      <c r="AQ271" s="203"/>
      <c r="AR271" s="203"/>
      <c r="AS271" s="203"/>
      <c r="AT271" s="203"/>
      <c r="AU271" s="203"/>
      <c r="AV271" s="203"/>
      <c r="AW271" s="203"/>
      <c r="AX271" s="203"/>
      <c r="AY271" s="203"/>
      <c r="AZ271" s="203"/>
      <c r="BA271" s="203"/>
      <c r="BB271" s="203"/>
      <c r="BC271" s="203"/>
      <c r="BD271" s="203"/>
      <c r="BE271" s="203"/>
      <c r="BF271" s="203"/>
      <c r="BG271" s="203"/>
      <c r="BH271" s="203"/>
      <c r="BI271" s="203"/>
      <c r="BJ271" s="203"/>
      <c r="BK271" s="203"/>
      <c r="BL271" s="203"/>
      <c r="BM271" s="203"/>
      <c r="BN271" s="203"/>
      <c r="BO271" s="203"/>
      <c r="BP271" s="203"/>
      <c r="BQ271" s="203"/>
      <c r="BR271" s="203"/>
      <c r="BS271" s="203"/>
      <c r="BT271" s="203"/>
      <c r="BU271" s="203"/>
      <c r="BV271" s="203"/>
      <c r="BW271" s="203"/>
      <c r="BX271" s="203"/>
      <c r="BY271" s="203"/>
      <c r="BZ271" s="203"/>
      <c r="CA271" s="203"/>
    </row>
    <row r="272" spans="1:79" x14ac:dyDescent="0.25">
      <c r="A272" s="203"/>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c r="AL272" s="203"/>
      <c r="AM272" s="203"/>
      <c r="AN272" s="203"/>
      <c r="AO272" s="203"/>
      <c r="AP272" s="203"/>
      <c r="AQ272" s="203"/>
      <c r="AR272" s="203"/>
      <c r="AS272" s="203"/>
      <c r="AT272" s="203"/>
      <c r="AU272" s="203"/>
      <c r="AV272" s="203"/>
      <c r="AW272" s="203"/>
      <c r="AX272" s="203"/>
      <c r="AY272" s="203"/>
      <c r="AZ272" s="203"/>
      <c r="BA272" s="203"/>
      <c r="BB272" s="203"/>
      <c r="BC272" s="203"/>
      <c r="BD272" s="203"/>
      <c r="BE272" s="203"/>
      <c r="BF272" s="203"/>
      <c r="BG272" s="203"/>
      <c r="BH272" s="203"/>
      <c r="BI272" s="203"/>
      <c r="BJ272" s="203"/>
      <c r="BK272" s="203"/>
      <c r="BL272" s="203"/>
      <c r="BM272" s="203"/>
      <c r="BN272" s="203"/>
      <c r="BO272" s="203"/>
      <c r="BP272" s="203"/>
      <c r="BQ272" s="203"/>
      <c r="BR272" s="203"/>
      <c r="BS272" s="203"/>
      <c r="BT272" s="203"/>
      <c r="BU272" s="203"/>
      <c r="BV272" s="203"/>
      <c r="BW272" s="203"/>
      <c r="BX272" s="203"/>
      <c r="BY272" s="203"/>
      <c r="BZ272" s="203"/>
      <c r="CA272" s="203"/>
    </row>
    <row r="273" spans="1:79" x14ac:dyDescent="0.25">
      <c r="A273" s="203"/>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c r="AL273" s="203"/>
      <c r="AM273" s="203"/>
      <c r="AN273" s="203"/>
      <c r="AO273" s="203"/>
      <c r="AP273" s="203"/>
      <c r="AQ273" s="203"/>
      <c r="AR273" s="203"/>
      <c r="AS273" s="203"/>
      <c r="AT273" s="203"/>
      <c r="AU273" s="203"/>
      <c r="AV273" s="203"/>
      <c r="AW273" s="203"/>
      <c r="AX273" s="203"/>
      <c r="AY273" s="203"/>
      <c r="AZ273" s="203"/>
      <c r="BA273" s="203"/>
      <c r="BB273" s="203"/>
      <c r="BC273" s="203"/>
      <c r="BD273" s="203"/>
      <c r="BE273" s="203"/>
      <c r="BF273" s="203"/>
      <c r="BG273" s="203"/>
      <c r="BH273" s="203"/>
      <c r="BI273" s="203"/>
      <c r="BJ273" s="203"/>
      <c r="BK273" s="203"/>
      <c r="BL273" s="203"/>
      <c r="BM273" s="203"/>
      <c r="BN273" s="203"/>
      <c r="BO273" s="203"/>
      <c r="BP273" s="203"/>
      <c r="BQ273" s="203"/>
      <c r="BR273" s="203"/>
      <c r="BS273" s="203"/>
      <c r="BT273" s="203"/>
      <c r="BU273" s="203"/>
      <c r="BV273" s="203"/>
      <c r="BW273" s="203"/>
      <c r="BX273" s="203"/>
      <c r="BY273" s="203"/>
      <c r="BZ273" s="203"/>
      <c r="CA273" s="203"/>
    </row>
    <row r="274" spans="1:79" x14ac:dyDescent="0.25">
      <c r="A274" s="203"/>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c r="AL274" s="203"/>
      <c r="AM274" s="203"/>
      <c r="AN274" s="203"/>
      <c r="AO274" s="203"/>
      <c r="AP274" s="203"/>
      <c r="AQ274" s="203"/>
      <c r="AR274" s="203"/>
      <c r="AS274" s="203"/>
      <c r="AT274" s="203"/>
      <c r="AU274" s="203"/>
      <c r="AV274" s="203"/>
      <c r="AW274" s="203"/>
      <c r="AX274" s="203"/>
      <c r="AY274" s="203"/>
      <c r="AZ274" s="203"/>
      <c r="BA274" s="203"/>
      <c r="BB274" s="203"/>
      <c r="BC274" s="203"/>
      <c r="BD274" s="203"/>
      <c r="BE274" s="203"/>
      <c r="BF274" s="203"/>
      <c r="BG274" s="203"/>
      <c r="BH274" s="203"/>
      <c r="BI274" s="203"/>
      <c r="BJ274" s="203"/>
      <c r="BK274" s="203"/>
      <c r="BL274" s="203"/>
      <c r="BM274" s="203"/>
      <c r="BN274" s="203"/>
      <c r="BO274" s="203"/>
      <c r="BP274" s="203"/>
      <c r="BQ274" s="203"/>
      <c r="BR274" s="203"/>
      <c r="BS274" s="203"/>
      <c r="BT274" s="203"/>
      <c r="BU274" s="203"/>
      <c r="BV274" s="203"/>
      <c r="BW274" s="203"/>
      <c r="BX274" s="203"/>
      <c r="BY274" s="203"/>
      <c r="BZ274" s="203"/>
      <c r="CA274" s="203"/>
    </row>
    <row r="275" spans="1:79" x14ac:dyDescent="0.25">
      <c r="A275" s="203"/>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c r="AL275" s="203"/>
      <c r="AM275" s="203"/>
      <c r="AN275" s="203"/>
      <c r="AO275" s="203"/>
      <c r="AP275" s="203"/>
      <c r="AQ275" s="203"/>
      <c r="AR275" s="203"/>
      <c r="AS275" s="203"/>
      <c r="AT275" s="203"/>
      <c r="AU275" s="203"/>
      <c r="AV275" s="203"/>
      <c r="AW275" s="203"/>
      <c r="AX275" s="203"/>
      <c r="AY275" s="203"/>
      <c r="AZ275" s="203"/>
      <c r="BA275" s="203"/>
      <c r="BB275" s="203"/>
      <c r="BC275" s="203"/>
      <c r="BD275" s="203"/>
      <c r="BE275" s="203"/>
      <c r="BF275" s="203"/>
      <c r="BG275" s="203"/>
      <c r="BH275" s="203"/>
      <c r="BI275" s="203"/>
      <c r="BJ275" s="203"/>
      <c r="BK275" s="203"/>
      <c r="BL275" s="203"/>
      <c r="BM275" s="203"/>
      <c r="BN275" s="203"/>
      <c r="BO275" s="203"/>
      <c r="BP275" s="203"/>
      <c r="BQ275" s="203"/>
      <c r="BR275" s="203"/>
      <c r="BS275" s="203"/>
      <c r="BT275" s="203"/>
      <c r="BU275" s="203"/>
      <c r="BV275" s="203"/>
      <c r="BW275" s="203"/>
      <c r="BX275" s="203"/>
      <c r="BY275" s="203"/>
      <c r="BZ275" s="203"/>
      <c r="CA275" s="203"/>
    </row>
    <row r="276" spans="1:79" x14ac:dyDescent="0.25">
      <c r="A276" s="203"/>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c r="AL276" s="203"/>
      <c r="AM276" s="203"/>
      <c r="AN276" s="203"/>
      <c r="AO276" s="203"/>
      <c r="AP276" s="203"/>
      <c r="AQ276" s="203"/>
      <c r="AR276" s="203"/>
      <c r="AS276" s="203"/>
      <c r="AT276" s="203"/>
      <c r="AU276" s="203"/>
      <c r="AV276" s="203"/>
      <c r="AW276" s="203"/>
      <c r="AX276" s="203"/>
      <c r="AY276" s="203"/>
      <c r="AZ276" s="203"/>
      <c r="BA276" s="203"/>
      <c r="BB276" s="203"/>
      <c r="BC276" s="203"/>
      <c r="BD276" s="203"/>
      <c r="BE276" s="203"/>
      <c r="BF276" s="203"/>
      <c r="BG276" s="203"/>
      <c r="BH276" s="203"/>
      <c r="BI276" s="203"/>
      <c r="BJ276" s="203"/>
      <c r="BK276" s="203"/>
      <c r="BL276" s="203"/>
      <c r="BM276" s="203"/>
      <c r="BN276" s="203"/>
      <c r="BO276" s="203"/>
      <c r="BP276" s="203"/>
      <c r="BQ276" s="203"/>
      <c r="BR276" s="203"/>
      <c r="BS276" s="203"/>
      <c r="BT276" s="203"/>
      <c r="BU276" s="203"/>
      <c r="BV276" s="203"/>
      <c r="BW276" s="203"/>
      <c r="BX276" s="203"/>
      <c r="BY276" s="203"/>
      <c r="BZ276" s="203"/>
      <c r="CA276" s="203"/>
    </row>
    <row r="277" spans="1:79" x14ac:dyDescent="0.25">
      <c r="A277" s="203"/>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c r="AL277" s="203"/>
      <c r="AM277" s="203"/>
      <c r="AN277" s="203"/>
      <c r="AO277" s="203"/>
      <c r="AP277" s="203"/>
      <c r="AQ277" s="203"/>
      <c r="AR277" s="203"/>
      <c r="AS277" s="203"/>
      <c r="AT277" s="203"/>
      <c r="AU277" s="203"/>
      <c r="AV277" s="203"/>
      <c r="AW277" s="203"/>
      <c r="AX277" s="203"/>
      <c r="AY277" s="203"/>
      <c r="AZ277" s="203"/>
      <c r="BA277" s="203"/>
      <c r="BB277" s="203"/>
      <c r="BC277" s="203"/>
      <c r="BD277" s="203"/>
      <c r="BE277" s="203"/>
      <c r="BF277" s="203"/>
      <c r="BG277" s="203"/>
      <c r="BH277" s="203"/>
      <c r="BI277" s="203"/>
      <c r="BJ277" s="203"/>
      <c r="BK277" s="203"/>
      <c r="BL277" s="203"/>
      <c r="BM277" s="203"/>
      <c r="BN277" s="203"/>
      <c r="BO277" s="203"/>
      <c r="BP277" s="203"/>
      <c r="BQ277" s="203"/>
      <c r="BR277" s="203"/>
      <c r="BS277" s="203"/>
      <c r="BT277" s="203"/>
      <c r="BU277" s="203"/>
      <c r="BV277" s="203"/>
      <c r="BW277" s="203"/>
      <c r="BX277" s="203"/>
      <c r="BY277" s="203"/>
      <c r="BZ277" s="203"/>
      <c r="CA277" s="203"/>
    </row>
    <row r="278" spans="1:79" x14ac:dyDescent="0.25">
      <c r="A278" s="203"/>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c r="AL278" s="203"/>
      <c r="AM278" s="203"/>
      <c r="AN278" s="203"/>
      <c r="AO278" s="203"/>
      <c r="AP278" s="203"/>
      <c r="AQ278" s="203"/>
      <c r="AR278" s="203"/>
      <c r="AS278" s="203"/>
      <c r="AT278" s="203"/>
      <c r="AU278" s="203"/>
      <c r="AV278" s="203"/>
      <c r="AW278" s="203"/>
      <c r="AX278" s="203"/>
      <c r="AY278" s="203"/>
      <c r="AZ278" s="203"/>
      <c r="BA278" s="203"/>
      <c r="BB278" s="203"/>
      <c r="BC278" s="203"/>
      <c r="BD278" s="203"/>
      <c r="BE278" s="203"/>
      <c r="BF278" s="203"/>
      <c r="BG278" s="203"/>
      <c r="BH278" s="203"/>
      <c r="BI278" s="203"/>
      <c r="BJ278" s="203"/>
      <c r="BK278" s="203"/>
      <c r="BL278" s="203"/>
      <c r="BM278" s="203"/>
      <c r="BN278" s="203"/>
      <c r="BO278" s="203"/>
      <c r="BP278" s="203"/>
      <c r="BQ278" s="203"/>
      <c r="BR278" s="203"/>
      <c r="BS278" s="203"/>
      <c r="BT278" s="203"/>
      <c r="BU278" s="203"/>
      <c r="BV278" s="203"/>
      <c r="BW278" s="203"/>
      <c r="BX278" s="203"/>
      <c r="BY278" s="203"/>
      <c r="BZ278" s="203"/>
      <c r="CA278" s="203"/>
    </row>
    <row r="279" spans="1:79" x14ac:dyDescent="0.25">
      <c r="A279" s="203"/>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c r="AL279" s="203"/>
      <c r="AM279" s="203"/>
      <c r="AN279" s="203"/>
      <c r="AO279" s="203"/>
      <c r="AP279" s="203"/>
      <c r="AQ279" s="203"/>
      <c r="AR279" s="203"/>
      <c r="AS279" s="203"/>
      <c r="AT279" s="203"/>
      <c r="AU279" s="203"/>
      <c r="AV279" s="203"/>
      <c r="AW279" s="203"/>
      <c r="AX279" s="203"/>
      <c r="AY279" s="203"/>
      <c r="AZ279" s="203"/>
      <c r="BA279" s="203"/>
      <c r="BB279" s="203"/>
      <c r="BC279" s="203"/>
      <c r="BD279" s="203"/>
      <c r="BE279" s="203"/>
      <c r="BF279" s="203"/>
      <c r="BG279" s="203"/>
      <c r="BH279" s="203"/>
      <c r="BI279" s="203"/>
      <c r="BJ279" s="203"/>
      <c r="BK279" s="203"/>
      <c r="BL279" s="203"/>
      <c r="BM279" s="203"/>
      <c r="BN279" s="203"/>
      <c r="BO279" s="203"/>
      <c r="BP279" s="203"/>
      <c r="BQ279" s="203"/>
      <c r="BR279" s="203"/>
      <c r="BS279" s="203"/>
      <c r="BT279" s="203"/>
      <c r="BU279" s="203"/>
      <c r="BV279" s="203"/>
      <c r="BW279" s="203"/>
      <c r="BX279" s="203"/>
      <c r="BY279" s="203"/>
      <c r="BZ279" s="203"/>
      <c r="CA279" s="203"/>
    </row>
    <row r="280" spans="1:79" x14ac:dyDescent="0.25">
      <c r="A280" s="203"/>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3"/>
      <c r="AL280" s="203"/>
      <c r="AM280" s="203"/>
      <c r="AN280" s="203"/>
      <c r="AO280" s="203"/>
      <c r="AP280" s="203"/>
      <c r="AQ280" s="203"/>
      <c r="AR280" s="203"/>
      <c r="AS280" s="203"/>
      <c r="AT280" s="203"/>
      <c r="AU280" s="203"/>
      <c r="AV280" s="203"/>
      <c r="AW280" s="203"/>
      <c r="AX280" s="203"/>
      <c r="AY280" s="203"/>
      <c r="AZ280" s="203"/>
      <c r="BA280" s="203"/>
      <c r="BB280" s="203"/>
      <c r="BC280" s="203"/>
      <c r="BD280" s="203"/>
      <c r="BE280" s="203"/>
      <c r="BF280" s="203"/>
      <c r="BG280" s="203"/>
      <c r="BH280" s="203"/>
      <c r="BI280" s="203"/>
      <c r="BJ280" s="203"/>
      <c r="BK280" s="203"/>
      <c r="BL280" s="203"/>
      <c r="BM280" s="203"/>
      <c r="BN280" s="203"/>
      <c r="BO280" s="203"/>
      <c r="BP280" s="203"/>
      <c r="BQ280" s="203"/>
      <c r="BR280" s="203"/>
      <c r="BS280" s="203"/>
      <c r="BT280" s="203"/>
      <c r="BU280" s="203"/>
      <c r="BV280" s="203"/>
      <c r="BW280" s="203"/>
      <c r="BX280" s="203"/>
      <c r="BY280" s="203"/>
      <c r="BZ280" s="203"/>
      <c r="CA280" s="203"/>
    </row>
    <row r="281" spans="1:79" x14ac:dyDescent="0.25">
      <c r="A281" s="203"/>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c r="AL281" s="203"/>
      <c r="AM281" s="203"/>
      <c r="AN281" s="203"/>
      <c r="AO281" s="203"/>
      <c r="AP281" s="203"/>
      <c r="AQ281" s="203"/>
      <c r="AR281" s="203"/>
      <c r="AS281" s="203"/>
      <c r="AT281" s="203"/>
      <c r="AU281" s="203"/>
      <c r="AV281" s="203"/>
      <c r="AW281" s="203"/>
      <c r="AX281" s="203"/>
      <c r="AY281" s="203"/>
      <c r="AZ281" s="203"/>
      <c r="BA281" s="203"/>
      <c r="BB281" s="203"/>
      <c r="BC281" s="203"/>
      <c r="BD281" s="203"/>
      <c r="BE281" s="203"/>
      <c r="BF281" s="203"/>
      <c r="BG281" s="203"/>
      <c r="BH281" s="203"/>
      <c r="BI281" s="203"/>
      <c r="BJ281" s="203"/>
      <c r="BK281" s="203"/>
      <c r="BL281" s="203"/>
      <c r="BM281" s="203"/>
      <c r="BN281" s="203"/>
      <c r="BO281" s="203"/>
      <c r="BP281" s="203"/>
      <c r="BQ281" s="203"/>
      <c r="BR281" s="203"/>
      <c r="BS281" s="203"/>
      <c r="BT281" s="203"/>
      <c r="BU281" s="203"/>
      <c r="BV281" s="203"/>
      <c r="BW281" s="203"/>
      <c r="BX281" s="203"/>
      <c r="BY281" s="203"/>
      <c r="BZ281" s="203"/>
      <c r="CA281" s="203"/>
    </row>
    <row r="282" spans="1:79" x14ac:dyDescent="0.25">
      <c r="A282" s="203"/>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c r="AL282" s="203"/>
      <c r="AM282" s="203"/>
      <c r="AN282" s="203"/>
      <c r="AO282" s="203"/>
      <c r="AP282" s="203"/>
      <c r="AQ282" s="203"/>
      <c r="AR282" s="203"/>
      <c r="AS282" s="203"/>
      <c r="AT282" s="203"/>
      <c r="AU282" s="203"/>
      <c r="AV282" s="203"/>
      <c r="AW282" s="203"/>
      <c r="AX282" s="203"/>
      <c r="AY282" s="203"/>
      <c r="AZ282" s="203"/>
      <c r="BA282" s="203"/>
      <c r="BB282" s="203"/>
      <c r="BC282" s="203"/>
      <c r="BD282" s="203"/>
      <c r="BE282" s="203"/>
      <c r="BF282" s="203"/>
      <c r="BG282" s="203"/>
      <c r="BH282" s="203"/>
      <c r="BI282" s="203"/>
      <c r="BJ282" s="203"/>
      <c r="BK282" s="203"/>
      <c r="BL282" s="203"/>
      <c r="BM282" s="203"/>
      <c r="BN282" s="203"/>
      <c r="BO282" s="203"/>
      <c r="BP282" s="203"/>
      <c r="BQ282" s="203"/>
      <c r="BR282" s="203"/>
      <c r="BS282" s="203"/>
      <c r="BT282" s="203"/>
      <c r="BU282" s="203"/>
      <c r="BV282" s="203"/>
      <c r="BW282" s="203"/>
      <c r="BX282" s="203"/>
      <c r="BY282" s="203"/>
      <c r="BZ282" s="203"/>
      <c r="CA282" s="203"/>
    </row>
    <row r="283" spans="1:79" x14ac:dyDescent="0.25">
      <c r="A283" s="203"/>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c r="AL283" s="203"/>
      <c r="AM283" s="203"/>
      <c r="AN283" s="203"/>
      <c r="AO283" s="203"/>
      <c r="AP283" s="203"/>
      <c r="AQ283" s="203"/>
      <c r="AR283" s="203"/>
      <c r="AS283" s="203"/>
      <c r="AT283" s="203"/>
      <c r="AU283" s="203"/>
      <c r="AV283" s="203"/>
      <c r="AW283" s="203"/>
      <c r="AX283" s="203"/>
      <c r="AY283" s="203"/>
      <c r="AZ283" s="203"/>
      <c r="BA283" s="203"/>
      <c r="BB283" s="203"/>
      <c r="BC283" s="203"/>
      <c r="BD283" s="203"/>
      <c r="BE283" s="203"/>
      <c r="BF283" s="203"/>
      <c r="BG283" s="203"/>
      <c r="BH283" s="203"/>
      <c r="BI283" s="203"/>
      <c r="BJ283" s="203"/>
      <c r="BK283" s="203"/>
      <c r="BL283" s="203"/>
      <c r="BM283" s="203"/>
      <c r="BN283" s="203"/>
      <c r="BO283" s="203"/>
      <c r="BP283" s="203"/>
      <c r="BQ283" s="203"/>
      <c r="BR283" s="203"/>
      <c r="BS283" s="203"/>
      <c r="BT283" s="203"/>
      <c r="BU283" s="203"/>
      <c r="BV283" s="203"/>
      <c r="BW283" s="203"/>
      <c r="BX283" s="203"/>
      <c r="BY283" s="203"/>
      <c r="BZ283" s="203"/>
      <c r="CA283" s="203"/>
    </row>
    <row r="284" spans="1:79" x14ac:dyDescent="0.25">
      <c r="A284" s="203"/>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c r="AL284" s="203"/>
      <c r="AM284" s="203"/>
      <c r="AN284" s="203"/>
      <c r="AO284" s="203"/>
      <c r="AP284" s="203"/>
      <c r="AQ284" s="203"/>
      <c r="AR284" s="203"/>
      <c r="AS284" s="203"/>
      <c r="AT284" s="203"/>
      <c r="AU284" s="203"/>
      <c r="AV284" s="203"/>
      <c r="AW284" s="203"/>
      <c r="AX284" s="203"/>
      <c r="AY284" s="203"/>
      <c r="AZ284" s="203"/>
      <c r="BA284" s="203"/>
      <c r="BB284" s="203"/>
      <c r="BC284" s="203"/>
      <c r="BD284" s="203"/>
      <c r="BE284" s="203"/>
      <c r="BF284" s="203"/>
      <c r="BG284" s="203"/>
      <c r="BH284" s="203"/>
      <c r="BI284" s="203"/>
      <c r="BJ284" s="203"/>
      <c r="BK284" s="203"/>
      <c r="BL284" s="203"/>
      <c r="BM284" s="203"/>
      <c r="BN284" s="203"/>
      <c r="BO284" s="203"/>
      <c r="BP284" s="203"/>
      <c r="BQ284" s="203"/>
      <c r="BR284" s="203"/>
      <c r="BS284" s="203"/>
      <c r="BT284" s="203"/>
      <c r="BU284" s="203"/>
      <c r="BV284" s="203"/>
      <c r="BW284" s="203"/>
      <c r="BX284" s="203"/>
      <c r="BY284" s="203"/>
      <c r="BZ284" s="203"/>
      <c r="CA284" s="203"/>
    </row>
    <row r="285" spans="1:79" x14ac:dyDescent="0.25">
      <c r="A285" s="203"/>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c r="AL285" s="203"/>
      <c r="AM285" s="203"/>
      <c r="AN285" s="203"/>
      <c r="AO285" s="203"/>
      <c r="AP285" s="203"/>
      <c r="AQ285" s="203"/>
      <c r="AR285" s="203"/>
      <c r="AS285" s="203"/>
      <c r="AT285" s="203"/>
      <c r="AU285" s="203"/>
      <c r="AV285" s="203"/>
      <c r="AW285" s="203"/>
      <c r="AX285" s="203"/>
      <c r="AY285" s="203"/>
      <c r="AZ285" s="203"/>
      <c r="BA285" s="203"/>
      <c r="BB285" s="203"/>
      <c r="BC285" s="203"/>
      <c r="BD285" s="203"/>
      <c r="BE285" s="203"/>
      <c r="BF285" s="203"/>
      <c r="BG285" s="203"/>
      <c r="BH285" s="203"/>
      <c r="BI285" s="203"/>
      <c r="BJ285" s="203"/>
      <c r="BK285" s="203"/>
      <c r="BL285" s="203"/>
      <c r="BM285" s="203"/>
      <c r="BN285" s="203"/>
      <c r="BO285" s="203"/>
      <c r="BP285" s="203"/>
      <c r="BQ285" s="203"/>
      <c r="BR285" s="203"/>
      <c r="BS285" s="203"/>
      <c r="BT285" s="203"/>
      <c r="BU285" s="203"/>
      <c r="BV285" s="203"/>
      <c r="BW285" s="203"/>
      <c r="BX285" s="203"/>
      <c r="BY285" s="203"/>
      <c r="BZ285" s="203"/>
      <c r="CA285" s="203"/>
    </row>
    <row r="286" spans="1:79" x14ac:dyDescent="0.25">
      <c r="A286" s="203"/>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c r="AL286" s="203"/>
      <c r="AM286" s="203"/>
      <c r="AN286" s="203"/>
      <c r="AO286" s="203"/>
      <c r="AP286" s="203"/>
      <c r="AQ286" s="203"/>
      <c r="AR286" s="203"/>
      <c r="AS286" s="203"/>
      <c r="AT286" s="203"/>
      <c r="AU286" s="203"/>
      <c r="AV286" s="203"/>
      <c r="AW286" s="203"/>
      <c r="AX286" s="203"/>
      <c r="AY286" s="203"/>
      <c r="AZ286" s="203"/>
      <c r="BA286" s="203"/>
      <c r="BB286" s="203"/>
      <c r="BC286" s="203"/>
      <c r="BD286" s="203"/>
      <c r="BE286" s="203"/>
      <c r="BF286" s="203"/>
      <c r="BG286" s="203"/>
      <c r="BH286" s="203"/>
      <c r="BI286" s="203"/>
      <c r="BJ286" s="203"/>
      <c r="BK286" s="203"/>
      <c r="BL286" s="203"/>
      <c r="BM286" s="203"/>
      <c r="BN286" s="203"/>
      <c r="BO286" s="203"/>
      <c r="BP286" s="203"/>
      <c r="BQ286" s="203"/>
      <c r="BR286" s="203"/>
      <c r="BS286" s="203"/>
      <c r="BT286" s="203"/>
      <c r="BU286" s="203"/>
      <c r="BV286" s="203"/>
      <c r="BW286" s="203"/>
      <c r="BX286" s="203"/>
      <c r="BY286" s="203"/>
      <c r="BZ286" s="203"/>
      <c r="CA286" s="203"/>
    </row>
    <row r="287" spans="1:79" x14ac:dyDescent="0.25">
      <c r="A287" s="203"/>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c r="AL287" s="203"/>
      <c r="AM287" s="203"/>
      <c r="AN287" s="203"/>
      <c r="AO287" s="203"/>
      <c r="AP287" s="203"/>
      <c r="AQ287" s="203"/>
      <c r="AR287" s="203"/>
      <c r="AS287" s="203"/>
      <c r="AT287" s="203"/>
      <c r="AU287" s="203"/>
      <c r="AV287" s="203"/>
      <c r="AW287" s="203"/>
      <c r="AX287" s="203"/>
      <c r="AY287" s="203"/>
      <c r="AZ287" s="203"/>
      <c r="BA287" s="203"/>
      <c r="BB287" s="203"/>
      <c r="BC287" s="203"/>
      <c r="BD287" s="203"/>
      <c r="BE287" s="203"/>
      <c r="BF287" s="203"/>
      <c r="BG287" s="203"/>
      <c r="BH287" s="203"/>
      <c r="BI287" s="203"/>
      <c r="BJ287" s="203"/>
      <c r="BK287" s="203"/>
      <c r="BL287" s="203"/>
      <c r="BM287" s="203"/>
      <c r="BN287" s="203"/>
      <c r="BO287" s="203"/>
      <c r="BP287" s="203"/>
      <c r="BQ287" s="203"/>
      <c r="BR287" s="203"/>
      <c r="BS287" s="203"/>
      <c r="BT287" s="203"/>
      <c r="BU287" s="203"/>
      <c r="BV287" s="203"/>
      <c r="BW287" s="203"/>
      <c r="BX287" s="203"/>
      <c r="BY287" s="203"/>
      <c r="BZ287" s="203"/>
      <c r="CA287" s="203"/>
    </row>
    <row r="288" spans="1:79" x14ac:dyDescent="0.25">
      <c r="A288" s="203"/>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c r="AL288" s="203"/>
      <c r="AM288" s="203"/>
      <c r="AN288" s="203"/>
      <c r="AO288" s="203"/>
      <c r="AP288" s="203"/>
      <c r="AQ288" s="203"/>
      <c r="AR288" s="203"/>
      <c r="AS288" s="203"/>
      <c r="AT288" s="203"/>
      <c r="AU288" s="203"/>
      <c r="AV288" s="203"/>
      <c r="AW288" s="203"/>
      <c r="AX288" s="203"/>
      <c r="AY288" s="203"/>
      <c r="AZ288" s="203"/>
      <c r="BA288" s="203"/>
      <c r="BB288" s="203"/>
      <c r="BC288" s="203"/>
      <c r="BD288" s="203"/>
      <c r="BE288" s="203"/>
      <c r="BF288" s="203"/>
      <c r="BG288" s="203"/>
      <c r="BH288" s="203"/>
      <c r="BI288" s="203"/>
      <c r="BJ288" s="203"/>
      <c r="BK288" s="203"/>
      <c r="BL288" s="203"/>
      <c r="BM288" s="203"/>
      <c r="BN288" s="203"/>
      <c r="BO288" s="203"/>
      <c r="BP288" s="203"/>
      <c r="BQ288" s="203"/>
      <c r="BR288" s="203"/>
      <c r="BS288" s="203"/>
      <c r="BT288" s="203"/>
      <c r="BU288" s="203"/>
      <c r="BV288" s="203"/>
      <c r="BW288" s="203"/>
      <c r="BX288" s="203"/>
      <c r="BY288" s="203"/>
      <c r="BZ288" s="203"/>
      <c r="CA288" s="203"/>
    </row>
    <row r="289" spans="1:79" x14ac:dyDescent="0.25">
      <c r="A289" s="203"/>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row>
    <row r="290" spans="1:79" x14ac:dyDescent="0.25">
      <c r="A290" s="203"/>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c r="AL290" s="203"/>
      <c r="AM290" s="203"/>
      <c r="AN290" s="203"/>
      <c r="AO290" s="203"/>
      <c r="AP290" s="203"/>
      <c r="AQ290" s="203"/>
      <c r="AR290" s="203"/>
      <c r="AS290" s="203"/>
      <c r="AT290" s="203"/>
      <c r="AU290" s="203"/>
      <c r="AV290" s="203"/>
      <c r="AW290" s="203"/>
      <c r="AX290" s="203"/>
      <c r="AY290" s="203"/>
      <c r="AZ290" s="203"/>
      <c r="BA290" s="203"/>
      <c r="BB290" s="203"/>
      <c r="BC290" s="203"/>
      <c r="BD290" s="203"/>
      <c r="BE290" s="203"/>
      <c r="BF290" s="203"/>
      <c r="BG290" s="203"/>
      <c r="BH290" s="203"/>
      <c r="BI290" s="203"/>
      <c r="BJ290" s="203"/>
      <c r="BK290" s="203"/>
      <c r="BL290" s="203"/>
      <c r="BM290" s="203"/>
      <c r="BN290" s="203"/>
      <c r="BO290" s="203"/>
      <c r="BP290" s="203"/>
      <c r="BQ290" s="203"/>
      <c r="BR290" s="203"/>
      <c r="BS290" s="203"/>
      <c r="BT290" s="203"/>
      <c r="BU290" s="203"/>
      <c r="BV290" s="203"/>
      <c r="BW290" s="203"/>
      <c r="BX290" s="203"/>
      <c r="BY290" s="203"/>
      <c r="BZ290" s="203"/>
      <c r="CA290" s="203"/>
    </row>
    <row r="291" spans="1:79" x14ac:dyDescent="0.25">
      <c r="A291" s="203"/>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3"/>
      <c r="AY291" s="203"/>
      <c r="AZ291" s="203"/>
      <c r="BA291" s="203"/>
      <c r="BB291" s="203"/>
      <c r="BC291" s="203"/>
      <c r="BD291" s="203"/>
      <c r="BE291" s="203"/>
      <c r="BF291" s="203"/>
      <c r="BG291" s="203"/>
      <c r="BH291" s="203"/>
      <c r="BI291" s="203"/>
      <c r="BJ291" s="203"/>
      <c r="BK291" s="203"/>
      <c r="BL291" s="203"/>
      <c r="BM291" s="203"/>
      <c r="BN291" s="203"/>
      <c r="BO291" s="203"/>
      <c r="BP291" s="203"/>
      <c r="BQ291" s="203"/>
      <c r="BR291" s="203"/>
      <c r="BS291" s="203"/>
      <c r="BT291" s="203"/>
      <c r="BU291" s="203"/>
      <c r="BV291" s="203"/>
      <c r="BW291" s="203"/>
      <c r="BX291" s="203"/>
      <c r="BY291" s="203"/>
      <c r="BZ291" s="203"/>
      <c r="CA291" s="203"/>
    </row>
    <row r="292" spans="1:79" x14ac:dyDescent="0.25">
      <c r="A292" s="203"/>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c r="AL292" s="203"/>
      <c r="AM292" s="203"/>
      <c r="AN292" s="203"/>
      <c r="AO292" s="203"/>
      <c r="AP292" s="203"/>
      <c r="AQ292" s="203"/>
      <c r="AR292" s="203"/>
      <c r="AS292" s="203"/>
      <c r="AT292" s="203"/>
      <c r="AU292" s="203"/>
      <c r="AV292" s="203"/>
      <c r="AW292" s="203"/>
      <c r="AX292" s="203"/>
      <c r="AY292" s="203"/>
      <c r="AZ292" s="203"/>
      <c r="BA292" s="203"/>
      <c r="BB292" s="203"/>
      <c r="BC292" s="203"/>
      <c r="BD292" s="203"/>
      <c r="BE292" s="203"/>
      <c r="BF292" s="203"/>
      <c r="BG292" s="203"/>
      <c r="BH292" s="203"/>
      <c r="BI292" s="203"/>
      <c r="BJ292" s="203"/>
      <c r="BK292" s="203"/>
      <c r="BL292" s="203"/>
      <c r="BM292" s="203"/>
      <c r="BN292" s="203"/>
      <c r="BO292" s="203"/>
      <c r="BP292" s="203"/>
      <c r="BQ292" s="203"/>
      <c r="BR292" s="203"/>
      <c r="BS292" s="203"/>
      <c r="BT292" s="203"/>
      <c r="BU292" s="203"/>
      <c r="BV292" s="203"/>
      <c r="BW292" s="203"/>
      <c r="BX292" s="203"/>
      <c r="BY292" s="203"/>
      <c r="BZ292" s="203"/>
      <c r="CA292" s="203"/>
    </row>
    <row r="293" spans="1:79" x14ac:dyDescent="0.25">
      <c r="A293" s="203"/>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c r="AL293" s="203"/>
      <c r="AM293" s="203"/>
      <c r="AN293" s="203"/>
      <c r="AO293" s="203"/>
      <c r="AP293" s="203"/>
      <c r="AQ293" s="203"/>
      <c r="AR293" s="203"/>
      <c r="AS293" s="203"/>
      <c r="AT293" s="203"/>
      <c r="AU293" s="203"/>
      <c r="AV293" s="203"/>
      <c r="AW293" s="203"/>
      <c r="AX293" s="203"/>
      <c r="AY293" s="203"/>
      <c r="AZ293" s="203"/>
      <c r="BA293" s="203"/>
      <c r="BB293" s="203"/>
      <c r="BC293" s="203"/>
      <c r="BD293" s="203"/>
      <c r="BE293" s="203"/>
      <c r="BF293" s="203"/>
      <c r="BG293" s="203"/>
      <c r="BH293" s="203"/>
      <c r="BI293" s="203"/>
      <c r="BJ293" s="203"/>
      <c r="BK293" s="203"/>
      <c r="BL293" s="203"/>
      <c r="BM293" s="203"/>
      <c r="BN293" s="203"/>
      <c r="BO293" s="203"/>
      <c r="BP293" s="203"/>
      <c r="BQ293" s="203"/>
      <c r="BR293" s="203"/>
      <c r="BS293" s="203"/>
      <c r="BT293" s="203"/>
      <c r="BU293" s="203"/>
      <c r="BV293" s="203"/>
      <c r="BW293" s="203"/>
      <c r="BX293" s="203"/>
      <c r="BY293" s="203"/>
      <c r="BZ293" s="203"/>
      <c r="CA293" s="203"/>
    </row>
    <row r="294" spans="1:79" x14ac:dyDescent="0.25">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c r="AL294" s="203"/>
      <c r="AM294" s="203"/>
      <c r="AN294" s="203"/>
      <c r="AO294" s="203"/>
      <c r="AP294" s="203"/>
      <c r="AQ294" s="203"/>
      <c r="AR294" s="203"/>
      <c r="AS294" s="203"/>
      <c r="AT294" s="203"/>
      <c r="AU294" s="203"/>
      <c r="AV294" s="203"/>
      <c r="AW294" s="203"/>
      <c r="AX294" s="203"/>
      <c r="AY294" s="203"/>
      <c r="AZ294" s="203"/>
      <c r="BA294" s="203"/>
      <c r="BB294" s="203"/>
      <c r="BC294" s="203"/>
      <c r="BD294" s="203"/>
      <c r="BE294" s="203"/>
      <c r="BF294" s="203"/>
      <c r="BG294" s="203"/>
      <c r="BH294" s="203"/>
      <c r="BI294" s="203"/>
      <c r="BJ294" s="203"/>
      <c r="BK294" s="203"/>
      <c r="BL294" s="203"/>
      <c r="BM294" s="203"/>
      <c r="BN294" s="203"/>
      <c r="BO294" s="203"/>
      <c r="BP294" s="203"/>
      <c r="BQ294" s="203"/>
      <c r="BR294" s="203"/>
      <c r="BS294" s="203"/>
      <c r="BT294" s="203"/>
      <c r="BU294" s="203"/>
      <c r="BV294" s="203"/>
      <c r="BW294" s="203"/>
      <c r="BX294" s="203"/>
      <c r="BY294" s="203"/>
      <c r="BZ294" s="203"/>
      <c r="CA294" s="203"/>
    </row>
    <row r="295" spans="1:79" x14ac:dyDescent="0.25">
      <c r="A295" s="203"/>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3"/>
      <c r="AI295" s="203"/>
      <c r="AJ295" s="203"/>
      <c r="AK295" s="203"/>
      <c r="AL295" s="203"/>
      <c r="AM295" s="203"/>
      <c r="AN295" s="203"/>
      <c r="AO295" s="203"/>
      <c r="AP295" s="203"/>
      <c r="AQ295" s="203"/>
      <c r="AR295" s="203"/>
      <c r="AS295" s="203"/>
      <c r="AT295" s="203"/>
      <c r="AU295" s="203"/>
      <c r="AV295" s="203"/>
      <c r="AW295" s="203"/>
      <c r="AX295" s="203"/>
      <c r="AY295" s="203"/>
      <c r="AZ295" s="203"/>
      <c r="BA295" s="203"/>
      <c r="BB295" s="203"/>
      <c r="BC295" s="203"/>
      <c r="BD295" s="203"/>
      <c r="BE295" s="203"/>
      <c r="BF295" s="203"/>
      <c r="BG295" s="203"/>
      <c r="BH295" s="203"/>
      <c r="BI295" s="203"/>
      <c r="BJ295" s="203"/>
      <c r="BK295" s="203"/>
      <c r="BL295" s="203"/>
      <c r="BM295" s="203"/>
      <c r="BN295" s="203"/>
      <c r="BO295" s="203"/>
      <c r="BP295" s="203"/>
      <c r="BQ295" s="203"/>
      <c r="BR295" s="203"/>
      <c r="BS295" s="203"/>
      <c r="BT295" s="203"/>
      <c r="BU295" s="203"/>
      <c r="BV295" s="203"/>
      <c r="BW295" s="203"/>
      <c r="BX295" s="203"/>
      <c r="BY295" s="203"/>
      <c r="BZ295" s="203"/>
      <c r="CA295" s="203"/>
    </row>
    <row r="296" spans="1:79" x14ac:dyDescent="0.25">
      <c r="A296" s="203"/>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203"/>
      <c r="AI296" s="203"/>
      <c r="AJ296" s="203"/>
      <c r="AK296" s="203"/>
      <c r="AL296" s="203"/>
      <c r="AM296" s="203"/>
      <c r="AN296" s="203"/>
      <c r="AO296" s="203"/>
      <c r="AP296" s="203"/>
      <c r="AQ296" s="203"/>
      <c r="AR296" s="203"/>
      <c r="AS296" s="203"/>
      <c r="AT296" s="203"/>
      <c r="AU296" s="203"/>
      <c r="AV296" s="203"/>
      <c r="AW296" s="203"/>
      <c r="AX296" s="203"/>
      <c r="AY296" s="203"/>
      <c r="AZ296" s="203"/>
      <c r="BA296" s="203"/>
      <c r="BB296" s="203"/>
      <c r="BC296" s="203"/>
      <c r="BD296" s="203"/>
      <c r="BE296" s="203"/>
      <c r="BF296" s="203"/>
      <c r="BG296" s="203"/>
      <c r="BH296" s="203"/>
      <c r="BI296" s="203"/>
      <c r="BJ296" s="203"/>
      <c r="BK296" s="203"/>
      <c r="BL296" s="203"/>
      <c r="BM296" s="203"/>
      <c r="BN296" s="203"/>
      <c r="BO296" s="203"/>
      <c r="BP296" s="203"/>
      <c r="BQ296" s="203"/>
      <c r="BR296" s="203"/>
      <c r="BS296" s="203"/>
      <c r="BT296" s="203"/>
      <c r="BU296" s="203"/>
      <c r="BV296" s="203"/>
      <c r="BW296" s="203"/>
      <c r="BX296" s="203"/>
      <c r="BY296" s="203"/>
      <c r="BZ296" s="203"/>
      <c r="CA296" s="203"/>
    </row>
    <row r="297" spans="1:79" x14ac:dyDescent="0.25">
      <c r="A297" s="203"/>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c r="AG297" s="203"/>
      <c r="AH297" s="203"/>
      <c r="AI297" s="203"/>
      <c r="AJ297" s="203"/>
      <c r="AK297" s="203"/>
      <c r="AL297" s="203"/>
      <c r="AM297" s="203"/>
      <c r="AN297" s="203"/>
      <c r="AO297" s="203"/>
      <c r="AP297" s="203"/>
      <c r="AQ297" s="203"/>
      <c r="AR297" s="203"/>
      <c r="AS297" s="203"/>
      <c r="AT297" s="203"/>
      <c r="AU297" s="203"/>
      <c r="AV297" s="203"/>
      <c r="AW297" s="203"/>
      <c r="AX297" s="203"/>
      <c r="AY297" s="203"/>
      <c r="AZ297" s="203"/>
      <c r="BA297" s="203"/>
      <c r="BB297" s="203"/>
      <c r="BC297" s="203"/>
      <c r="BD297" s="203"/>
      <c r="BE297" s="203"/>
      <c r="BF297" s="203"/>
      <c r="BG297" s="203"/>
      <c r="BH297" s="203"/>
      <c r="BI297" s="203"/>
      <c r="BJ297" s="203"/>
      <c r="BK297" s="203"/>
      <c r="BL297" s="203"/>
      <c r="BM297" s="203"/>
      <c r="BN297" s="203"/>
      <c r="BO297" s="203"/>
      <c r="BP297" s="203"/>
      <c r="BQ297" s="203"/>
      <c r="BR297" s="203"/>
      <c r="BS297" s="203"/>
      <c r="BT297" s="203"/>
      <c r="BU297" s="203"/>
      <c r="BV297" s="203"/>
      <c r="BW297" s="203"/>
      <c r="BX297" s="203"/>
      <c r="BY297" s="203"/>
      <c r="BZ297" s="203"/>
      <c r="CA297" s="203"/>
    </row>
    <row r="298" spans="1:79" x14ac:dyDescent="0.25">
      <c r="A298" s="203"/>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03"/>
      <c r="AD298" s="203"/>
      <c r="AE298" s="203"/>
      <c r="AF298" s="203"/>
      <c r="AG298" s="203"/>
      <c r="AH298" s="203"/>
      <c r="AI298" s="203"/>
      <c r="AJ298" s="203"/>
      <c r="AK298" s="203"/>
      <c r="AL298" s="203"/>
      <c r="AM298" s="203"/>
      <c r="AN298" s="203"/>
      <c r="AO298" s="203"/>
      <c r="AP298" s="203"/>
      <c r="AQ298" s="203"/>
      <c r="AR298" s="203"/>
      <c r="AS298" s="203"/>
      <c r="AT298" s="203"/>
      <c r="AU298" s="203"/>
      <c r="AV298" s="203"/>
      <c r="AW298" s="203"/>
      <c r="AX298" s="203"/>
      <c r="AY298" s="203"/>
      <c r="AZ298" s="203"/>
      <c r="BA298" s="203"/>
      <c r="BB298" s="203"/>
      <c r="BC298" s="203"/>
      <c r="BD298" s="203"/>
      <c r="BE298" s="203"/>
      <c r="BF298" s="203"/>
      <c r="BG298" s="203"/>
      <c r="BH298" s="203"/>
      <c r="BI298" s="203"/>
      <c r="BJ298" s="203"/>
      <c r="BK298" s="203"/>
      <c r="BL298" s="203"/>
      <c r="BM298" s="203"/>
      <c r="BN298" s="203"/>
      <c r="BO298" s="203"/>
      <c r="BP298" s="203"/>
      <c r="BQ298" s="203"/>
      <c r="BR298" s="203"/>
      <c r="BS298" s="203"/>
      <c r="BT298" s="203"/>
      <c r="BU298" s="203"/>
      <c r="BV298" s="203"/>
      <c r="BW298" s="203"/>
      <c r="BX298" s="203"/>
      <c r="BY298" s="203"/>
      <c r="BZ298" s="203"/>
      <c r="CA298" s="203"/>
    </row>
    <row r="299" spans="1:79" x14ac:dyDescent="0.25">
      <c r="A299" s="203"/>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c r="AL299" s="203"/>
      <c r="AM299" s="203"/>
      <c r="AN299" s="203"/>
      <c r="AO299" s="203"/>
      <c r="AP299" s="203"/>
      <c r="AQ299" s="203"/>
      <c r="AR299" s="203"/>
      <c r="AS299" s="203"/>
      <c r="AT299" s="203"/>
      <c r="AU299" s="203"/>
      <c r="AV299" s="203"/>
      <c r="AW299" s="203"/>
      <c r="AX299" s="203"/>
      <c r="AY299" s="203"/>
      <c r="AZ299" s="203"/>
      <c r="BA299" s="203"/>
      <c r="BB299" s="203"/>
      <c r="BC299" s="203"/>
      <c r="BD299" s="203"/>
      <c r="BE299" s="203"/>
      <c r="BF299" s="203"/>
      <c r="BG299" s="203"/>
      <c r="BH299" s="203"/>
      <c r="BI299" s="203"/>
      <c r="BJ299" s="203"/>
      <c r="BK299" s="203"/>
      <c r="BL299" s="203"/>
      <c r="BM299" s="203"/>
      <c r="BN299" s="203"/>
      <c r="BO299" s="203"/>
      <c r="BP299" s="203"/>
      <c r="BQ299" s="203"/>
      <c r="BR299" s="203"/>
      <c r="BS299" s="203"/>
      <c r="BT299" s="203"/>
      <c r="BU299" s="203"/>
      <c r="BV299" s="203"/>
      <c r="BW299" s="203"/>
      <c r="BX299" s="203"/>
      <c r="BY299" s="203"/>
      <c r="BZ299" s="203"/>
      <c r="CA299" s="203"/>
    </row>
    <row r="300" spans="1:79" x14ac:dyDescent="0.25">
      <c r="A300" s="203"/>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row>
    <row r="301" spans="1:79" x14ac:dyDescent="0.25">
      <c r="A301" s="203"/>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c r="AL301" s="203"/>
      <c r="AM301" s="203"/>
      <c r="AN301" s="203"/>
      <c r="AO301" s="203"/>
      <c r="AP301" s="203"/>
      <c r="AQ301" s="203"/>
      <c r="AR301" s="203"/>
      <c r="AS301" s="203"/>
      <c r="AT301" s="203"/>
      <c r="AU301" s="203"/>
      <c r="AV301" s="203"/>
      <c r="AW301" s="203"/>
      <c r="AX301" s="203"/>
      <c r="AY301" s="203"/>
      <c r="AZ301" s="203"/>
      <c r="BA301" s="203"/>
      <c r="BB301" s="203"/>
      <c r="BC301" s="203"/>
      <c r="BD301" s="203"/>
      <c r="BE301" s="203"/>
      <c r="BF301" s="203"/>
      <c r="BG301" s="203"/>
      <c r="BH301" s="203"/>
      <c r="BI301" s="203"/>
      <c r="BJ301" s="203"/>
      <c r="BK301" s="203"/>
      <c r="BL301" s="203"/>
      <c r="BM301" s="203"/>
      <c r="BN301" s="203"/>
      <c r="BO301" s="203"/>
      <c r="BP301" s="203"/>
      <c r="BQ301" s="203"/>
      <c r="BR301" s="203"/>
      <c r="BS301" s="203"/>
      <c r="BT301" s="203"/>
      <c r="BU301" s="203"/>
      <c r="BV301" s="203"/>
      <c r="BW301" s="203"/>
      <c r="BX301" s="203"/>
      <c r="BY301" s="203"/>
      <c r="BZ301" s="203"/>
      <c r="CA301" s="203"/>
    </row>
    <row r="302" spans="1:79" x14ac:dyDescent="0.25">
      <c r="A302" s="203"/>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c r="AL302" s="203"/>
      <c r="AM302" s="203"/>
      <c r="AN302" s="203"/>
      <c r="AO302" s="203"/>
      <c r="AP302" s="203"/>
      <c r="AQ302" s="203"/>
      <c r="AR302" s="203"/>
      <c r="AS302" s="203"/>
      <c r="AT302" s="203"/>
      <c r="AU302" s="203"/>
      <c r="AV302" s="203"/>
      <c r="AW302" s="203"/>
      <c r="AX302" s="203"/>
      <c r="AY302" s="203"/>
      <c r="AZ302" s="203"/>
      <c r="BA302" s="203"/>
      <c r="BB302" s="203"/>
      <c r="BC302" s="203"/>
      <c r="BD302" s="203"/>
      <c r="BE302" s="203"/>
      <c r="BF302" s="203"/>
      <c r="BG302" s="203"/>
      <c r="BH302" s="203"/>
      <c r="BI302" s="203"/>
      <c r="BJ302" s="203"/>
      <c r="BK302" s="203"/>
      <c r="BL302" s="203"/>
      <c r="BM302" s="203"/>
      <c r="BN302" s="203"/>
      <c r="BO302" s="203"/>
      <c r="BP302" s="203"/>
      <c r="BQ302" s="203"/>
      <c r="BR302" s="203"/>
      <c r="BS302" s="203"/>
      <c r="BT302" s="203"/>
      <c r="BU302" s="203"/>
      <c r="BV302" s="203"/>
      <c r="BW302" s="203"/>
      <c r="BX302" s="203"/>
      <c r="BY302" s="203"/>
      <c r="BZ302" s="203"/>
      <c r="CA302" s="203"/>
    </row>
    <row r="303" spans="1:79" x14ac:dyDescent="0.25">
      <c r="A303" s="203"/>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c r="AL303" s="203"/>
      <c r="AM303" s="203"/>
      <c r="AN303" s="203"/>
      <c r="AO303" s="203"/>
      <c r="AP303" s="203"/>
      <c r="AQ303" s="203"/>
      <c r="AR303" s="203"/>
      <c r="AS303" s="203"/>
      <c r="AT303" s="203"/>
      <c r="AU303" s="203"/>
      <c r="AV303" s="203"/>
      <c r="AW303" s="203"/>
      <c r="AX303" s="203"/>
      <c r="AY303" s="203"/>
      <c r="AZ303" s="203"/>
      <c r="BA303" s="203"/>
      <c r="BB303" s="203"/>
      <c r="BC303" s="203"/>
      <c r="BD303" s="203"/>
      <c r="BE303" s="203"/>
      <c r="BF303" s="203"/>
      <c r="BG303" s="203"/>
      <c r="BH303" s="203"/>
      <c r="BI303" s="203"/>
      <c r="BJ303" s="203"/>
      <c r="BK303" s="203"/>
      <c r="BL303" s="203"/>
      <c r="BM303" s="203"/>
      <c r="BN303" s="203"/>
      <c r="BO303" s="203"/>
      <c r="BP303" s="203"/>
      <c r="BQ303" s="203"/>
      <c r="BR303" s="203"/>
      <c r="BS303" s="203"/>
      <c r="BT303" s="203"/>
      <c r="BU303" s="203"/>
      <c r="BV303" s="203"/>
      <c r="BW303" s="203"/>
      <c r="BX303" s="203"/>
      <c r="BY303" s="203"/>
      <c r="BZ303" s="203"/>
      <c r="CA303" s="203"/>
    </row>
    <row r="304" spans="1:79" x14ac:dyDescent="0.25">
      <c r="A304" s="203"/>
      <c r="B304" s="203"/>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c r="AL304" s="203"/>
      <c r="AM304" s="203"/>
      <c r="AN304" s="203"/>
      <c r="AO304" s="203"/>
      <c r="AP304" s="203"/>
      <c r="AQ304" s="203"/>
      <c r="AR304" s="203"/>
      <c r="AS304" s="203"/>
      <c r="AT304" s="203"/>
      <c r="AU304" s="203"/>
      <c r="AV304" s="203"/>
      <c r="AW304" s="203"/>
      <c r="AX304" s="203"/>
      <c r="AY304" s="203"/>
      <c r="AZ304" s="203"/>
      <c r="BA304" s="203"/>
      <c r="BB304" s="203"/>
      <c r="BC304" s="203"/>
      <c r="BD304" s="203"/>
      <c r="BE304" s="203"/>
      <c r="BF304" s="203"/>
      <c r="BG304" s="203"/>
      <c r="BH304" s="203"/>
      <c r="BI304" s="203"/>
      <c r="BJ304" s="203"/>
      <c r="BK304" s="203"/>
      <c r="BL304" s="203"/>
      <c r="BM304" s="203"/>
      <c r="BN304" s="203"/>
      <c r="BO304" s="203"/>
      <c r="BP304" s="203"/>
      <c r="BQ304" s="203"/>
      <c r="BR304" s="203"/>
      <c r="BS304" s="203"/>
      <c r="BT304" s="203"/>
      <c r="BU304" s="203"/>
      <c r="BV304" s="203"/>
      <c r="BW304" s="203"/>
      <c r="BX304" s="203"/>
      <c r="BY304" s="203"/>
      <c r="BZ304" s="203"/>
      <c r="CA304" s="203"/>
    </row>
  </sheetData>
  <sheetProtection algorithmName="SHA-512" hashValue="dopdMl8POSFNJp9Y0ZKvg3TzoC8q9IGSwGA99aJbT2GWV/JibK1t+t9gyRMR+Oxs3Etqsu7bNgVfDoZ3l68gsA==" saltValue="NlLrTGhQLJZnxXBqf+9m4A==" spinCount="100000" sheet="1" objects="1" scenarios="1"/>
  <mergeCells count="1">
    <mergeCell ref="E7:P7"/>
  </mergeCells>
  <pageMargins left="0.25" right="0.25" top="0.5" bottom="0.45" header="0.25" footer="0.25"/>
  <pageSetup scale="83" orientation="landscape" r:id="rId1"/>
  <headerFooter alignWithMargins="0">
    <oddHeader xml:space="preserve">&amp;L &amp;C &amp;R </oddHeader>
    <oddFooter>&amp;L&amp;7&amp;D NHD 775.687.2033&amp;C&amp;7&amp;F  &amp;A&amp;R&amp;7Page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57"/>
  <sheetViews>
    <sheetView showGridLines="0" zoomScaleNormal="100" zoomScaleSheetLayoutView="100" workbookViewId="0"/>
  </sheetViews>
  <sheetFormatPr defaultColWidth="9.109375" defaultRowHeight="13.2" x14ac:dyDescent="0.25"/>
  <cols>
    <col min="1" max="1" width="7.88671875" style="2" customWidth="1"/>
    <col min="2" max="2" width="2.109375" style="2" customWidth="1"/>
    <col min="3" max="3" width="2" style="2" customWidth="1"/>
    <col min="4" max="4" width="39.88671875" style="2" customWidth="1"/>
    <col min="5" max="5" width="11.109375" style="2" customWidth="1"/>
    <col min="6" max="6" width="6.33203125" style="2" customWidth="1"/>
    <col min="7" max="7" width="15.44140625" style="2" customWidth="1"/>
    <col min="8" max="8" width="49.33203125" style="2" customWidth="1"/>
    <col min="9" max="9" width="12.5546875" style="2" customWidth="1"/>
    <col min="10" max="16384" width="9.109375" style="2"/>
  </cols>
  <sheetData>
    <row r="1" spans="1:11" x14ac:dyDescent="0.25">
      <c r="A1" s="1" t="str">
        <f>Div</f>
        <v>State of Nevada Housing Division</v>
      </c>
      <c r="F1" s="14" t="s">
        <v>20</v>
      </c>
      <c r="G1" s="14"/>
    </row>
    <row r="2" spans="1:11" ht="15.6" x14ac:dyDescent="0.3">
      <c r="A2" s="4" t="str">
        <f>nhd</f>
        <v>2014 LOW-INCOME HOUSING UNIVERSAL FUNDING APPLICATION</v>
      </c>
      <c r="B2" s="5"/>
      <c r="C2" s="5"/>
      <c r="D2" s="6"/>
      <c r="E2" s="6"/>
    </row>
    <row r="3" spans="1:11" ht="15.6" x14ac:dyDescent="0.3">
      <c r="A3" s="113" t="s">
        <v>192</v>
      </c>
      <c r="B3" s="8"/>
      <c r="C3" s="8"/>
      <c r="D3" s="6"/>
      <c r="E3" s="6"/>
      <c r="F3" s="6"/>
      <c r="G3" s="6"/>
      <c r="H3" s="6"/>
      <c r="I3" s="6"/>
    </row>
    <row r="4" spans="1:11" x14ac:dyDescent="0.25">
      <c r="A4" s="9"/>
      <c r="B4" s="9"/>
      <c r="C4" s="9"/>
      <c r="D4" s="9"/>
      <c r="E4" s="9"/>
      <c r="F4" s="9"/>
      <c r="G4" s="9"/>
      <c r="H4" s="9"/>
      <c r="I4" s="9"/>
      <c r="J4" s="9"/>
      <c r="K4" s="9"/>
    </row>
    <row r="5" spans="1:11" ht="15.6" x14ac:dyDescent="0.3">
      <c r="A5" s="9" t="s">
        <v>193</v>
      </c>
      <c r="B5" s="268" t="s">
        <v>194</v>
      </c>
      <c r="C5" s="9"/>
      <c r="D5" s="9"/>
      <c r="E5" s="9"/>
      <c r="F5" s="9"/>
      <c r="G5" s="9"/>
      <c r="H5" s="9"/>
      <c r="I5" s="9"/>
      <c r="J5" s="9"/>
      <c r="K5" s="9"/>
    </row>
    <row r="6" spans="1:11" ht="15.6" x14ac:dyDescent="0.3">
      <c r="A6" s="9"/>
      <c r="B6" s="268"/>
      <c r="C6" s="9"/>
      <c r="D6" s="9"/>
      <c r="E6" s="9"/>
      <c r="F6" s="9"/>
      <c r="G6" s="9"/>
      <c r="H6" s="9"/>
      <c r="I6" s="9"/>
      <c r="J6" s="9"/>
      <c r="K6" s="9"/>
    </row>
    <row r="7" spans="1:11" ht="15.6" x14ac:dyDescent="0.25">
      <c r="A7" s="9"/>
      <c r="B7" s="864"/>
      <c r="C7" s="864"/>
      <c r="D7" s="864"/>
      <c r="E7" s="130" t="s">
        <v>115</v>
      </c>
      <c r="F7" s="130"/>
      <c r="G7" s="130" t="s">
        <v>195</v>
      </c>
      <c r="H7" s="638" t="s">
        <v>88</v>
      </c>
      <c r="I7" s="9"/>
      <c r="J7" s="9"/>
      <c r="K7" s="9"/>
    </row>
    <row r="8" spans="1:11" ht="15.6" x14ac:dyDescent="0.25">
      <c r="A8" s="9"/>
      <c r="B8" s="269"/>
      <c r="C8" s="270" t="s">
        <v>648</v>
      </c>
      <c r="D8" s="270"/>
      <c r="E8" s="271"/>
      <c r="F8" s="271"/>
      <c r="G8" s="271"/>
      <c r="H8" s="9"/>
      <c r="I8" s="9"/>
      <c r="J8" s="9"/>
      <c r="K8" s="9"/>
    </row>
    <row r="9" spans="1:11" ht="15.6" x14ac:dyDescent="0.25">
      <c r="A9" s="9"/>
      <c r="B9" s="861"/>
      <c r="C9" s="861"/>
      <c r="D9" s="132" t="s">
        <v>196</v>
      </c>
      <c r="E9" s="272"/>
      <c r="F9" s="273"/>
      <c r="G9" s="274">
        <f>IF(E9&gt;0,12*E9,0)</f>
        <v>0</v>
      </c>
      <c r="H9" s="656"/>
      <c r="I9" s="9"/>
      <c r="J9" s="9"/>
      <c r="K9" s="9"/>
    </row>
    <row r="10" spans="1:11" ht="15.6" x14ac:dyDescent="0.25">
      <c r="A10" s="9"/>
      <c r="B10" s="861"/>
      <c r="C10" s="861"/>
      <c r="D10" s="281" t="s">
        <v>621</v>
      </c>
      <c r="E10" s="633"/>
      <c r="F10" s="273"/>
      <c r="G10" s="275">
        <f t="shared" ref="G10:G20" si="0">IF(E10&gt;0,12*E10,0)</f>
        <v>0</v>
      </c>
      <c r="H10" s="590"/>
      <c r="I10" s="9"/>
      <c r="J10" s="9"/>
      <c r="K10" s="9"/>
    </row>
    <row r="11" spans="1:11" ht="15.6" x14ac:dyDescent="0.25">
      <c r="A11" s="9"/>
      <c r="B11" s="861"/>
      <c r="C11" s="861"/>
      <c r="D11" s="132" t="s">
        <v>197</v>
      </c>
      <c r="E11" s="633"/>
      <c r="F11" s="273"/>
      <c r="G11" s="275">
        <f t="shared" si="0"/>
        <v>0</v>
      </c>
      <c r="H11" s="590"/>
      <c r="I11" s="9"/>
      <c r="J11" s="9"/>
      <c r="K11" s="9"/>
    </row>
    <row r="12" spans="1:11" ht="15.6" x14ac:dyDescent="0.25">
      <c r="A12" s="9"/>
      <c r="B12" s="861"/>
      <c r="C12" s="861"/>
      <c r="D12" s="132" t="s">
        <v>97</v>
      </c>
      <c r="E12" s="633"/>
      <c r="F12" s="273"/>
      <c r="G12" s="275">
        <f t="shared" si="0"/>
        <v>0</v>
      </c>
      <c r="H12" s="590"/>
      <c r="I12" s="9"/>
      <c r="J12" s="9"/>
      <c r="K12" s="9"/>
    </row>
    <row r="13" spans="1:11" ht="15.6" x14ac:dyDescent="0.25">
      <c r="A13" s="9"/>
      <c r="B13" s="861"/>
      <c r="C13" s="861"/>
      <c r="D13" s="132" t="s">
        <v>198</v>
      </c>
      <c r="E13" s="633"/>
      <c r="F13" s="273"/>
      <c r="G13" s="275">
        <f t="shared" si="0"/>
        <v>0</v>
      </c>
      <c r="H13" s="657"/>
      <c r="I13" s="276"/>
      <c r="J13" s="276"/>
      <c r="K13" s="9"/>
    </row>
    <row r="14" spans="1:11" ht="15.6" x14ac:dyDescent="0.25">
      <c r="A14" s="9"/>
      <c r="B14" s="277"/>
      <c r="C14" s="866" t="s">
        <v>199</v>
      </c>
      <c r="D14" s="866"/>
      <c r="E14" s="278">
        <f>SUM(E9:E13)</f>
        <v>0</v>
      </c>
      <c r="F14" s="279"/>
      <c r="G14" s="278">
        <f>SUM(G9:G13)</f>
        <v>0</v>
      </c>
      <c r="H14" s="276"/>
      <c r="I14" s="276"/>
      <c r="J14" s="276"/>
      <c r="K14" s="9"/>
    </row>
    <row r="15" spans="1:11" ht="15" x14ac:dyDescent="0.25">
      <c r="A15" s="9"/>
      <c r="B15" s="280"/>
      <c r="C15" s="867"/>
      <c r="D15" s="867"/>
      <c r="E15" s="273"/>
      <c r="F15" s="119"/>
      <c r="G15" s="282"/>
      <c r="H15" s="276"/>
      <c r="I15" s="276"/>
      <c r="J15" s="276"/>
      <c r="K15" s="9"/>
    </row>
    <row r="16" spans="1:11" ht="15.6" x14ac:dyDescent="0.25">
      <c r="A16" s="9"/>
      <c r="B16" s="283"/>
      <c r="C16" s="868" t="s">
        <v>200</v>
      </c>
      <c r="D16" s="868"/>
      <c r="E16" s="284"/>
      <c r="F16" s="285"/>
      <c r="G16" s="286"/>
      <c r="H16" s="286"/>
      <c r="I16" s="276"/>
      <c r="J16" s="276"/>
      <c r="K16" s="9"/>
    </row>
    <row r="17" spans="1:11" ht="15.6" x14ac:dyDescent="0.25">
      <c r="A17" s="9"/>
      <c r="B17" s="861"/>
      <c r="C17" s="861"/>
      <c r="D17" s="132" t="s">
        <v>201</v>
      </c>
      <c r="E17" s="636"/>
      <c r="F17" s="132"/>
      <c r="G17" s="287">
        <f t="shared" si="0"/>
        <v>0</v>
      </c>
      <c r="H17" s="590"/>
      <c r="I17" s="276"/>
      <c r="J17" s="276"/>
      <c r="K17" s="9"/>
    </row>
    <row r="18" spans="1:11" ht="15.6" x14ac:dyDescent="0.25">
      <c r="A18" s="9"/>
      <c r="B18" s="861"/>
      <c r="C18" s="861"/>
      <c r="D18" s="132" t="s">
        <v>202</v>
      </c>
      <c r="E18" s="633"/>
      <c r="F18" s="132"/>
      <c r="G18" s="288">
        <f t="shared" si="0"/>
        <v>0</v>
      </c>
      <c r="H18" s="590"/>
      <c r="I18" s="276"/>
      <c r="J18" s="276"/>
      <c r="K18" s="9"/>
    </row>
    <row r="19" spans="1:11" ht="15.6" x14ac:dyDescent="0.25">
      <c r="A19" s="9"/>
      <c r="B19" s="280"/>
      <c r="C19" s="289"/>
      <c r="D19" s="290" t="s">
        <v>138</v>
      </c>
      <c r="E19" s="634"/>
      <c r="F19" s="132"/>
      <c r="G19" s="291">
        <f>IF(E19&gt;0,12*E19,0)</f>
        <v>0</v>
      </c>
      <c r="H19" s="590"/>
      <c r="I19" s="276"/>
      <c r="J19" s="276"/>
      <c r="K19" s="9"/>
    </row>
    <row r="20" spans="1:11" ht="15.6" x14ac:dyDescent="0.25">
      <c r="A20" s="9"/>
      <c r="B20" s="869"/>
      <c r="C20" s="870"/>
      <c r="D20" s="292" t="s">
        <v>203</v>
      </c>
      <c r="E20" s="635"/>
      <c r="F20" s="132"/>
      <c r="G20" s="288">
        <f t="shared" si="0"/>
        <v>0</v>
      </c>
      <c r="H20" s="589"/>
      <c r="I20" s="276"/>
      <c r="J20" s="276"/>
      <c r="K20" s="9"/>
    </row>
    <row r="21" spans="1:11" ht="15.6" x14ac:dyDescent="0.25">
      <c r="A21" s="9"/>
      <c r="B21" s="277"/>
      <c r="C21" s="865" t="s">
        <v>199</v>
      </c>
      <c r="D21" s="865"/>
      <c r="E21" s="293">
        <f>SUM(E17:E20)</f>
        <v>0</v>
      </c>
      <c r="F21" s="294"/>
      <c r="G21" s="278">
        <f>SUM(G17:G20)</f>
        <v>0</v>
      </c>
      <c r="H21" s="639"/>
      <c r="I21" s="276"/>
      <c r="J21" s="276"/>
      <c r="K21" s="9"/>
    </row>
    <row r="22" spans="1:11" ht="15.6" x14ac:dyDescent="0.25">
      <c r="A22" s="9"/>
      <c r="C22" s="295"/>
      <c r="E22" s="296"/>
      <c r="F22" s="273"/>
      <c r="G22" s="297"/>
      <c r="H22" s="9"/>
      <c r="I22" s="9"/>
      <c r="J22" s="9"/>
      <c r="K22" s="9"/>
    </row>
    <row r="23" spans="1:11" ht="16.2" thickBot="1" x14ac:dyDescent="0.3">
      <c r="A23" s="9"/>
      <c r="B23" s="277"/>
      <c r="C23" s="865" t="s">
        <v>143</v>
      </c>
      <c r="D23" s="865"/>
      <c r="E23" s="293">
        <f>+E21+E14</f>
        <v>0</v>
      </c>
      <c r="F23" s="294"/>
      <c r="G23" s="637">
        <f>+G21+G14</f>
        <v>0</v>
      </c>
      <c r="H23" s="9"/>
      <c r="I23" s="9"/>
      <c r="J23" s="9"/>
      <c r="K23" s="9"/>
    </row>
    <row r="24" spans="1:11" ht="16.2" thickTop="1" x14ac:dyDescent="0.25">
      <c r="A24" s="9"/>
      <c r="B24" s="298"/>
      <c r="C24" s="299"/>
      <c r="D24" s="299"/>
      <c r="E24" s="296"/>
      <c r="F24" s="300"/>
      <c r="G24" s="301"/>
      <c r="H24" s="9"/>
      <c r="I24" s="9"/>
      <c r="J24" s="9"/>
      <c r="K24" s="9"/>
    </row>
    <row r="25" spans="1:11" ht="15.6" x14ac:dyDescent="0.25">
      <c r="A25" s="9"/>
      <c r="C25" s="302"/>
      <c r="D25" s="303" t="s">
        <v>204</v>
      </c>
      <c r="E25" s="304">
        <f>+'Self-Scoring'!D12</f>
        <v>0</v>
      </c>
      <c r="F25" s="305"/>
      <c r="H25" s="9"/>
      <c r="I25" s="9"/>
      <c r="J25" s="9"/>
      <c r="K25" s="9"/>
    </row>
    <row r="26" spans="1:11" ht="15" x14ac:dyDescent="0.25">
      <c r="A26" s="9"/>
      <c r="C26" s="9"/>
      <c r="D26" s="306" t="s">
        <v>205</v>
      </c>
      <c r="E26" s="304">
        <f>+'Self-Scoring'!D13</f>
        <v>0</v>
      </c>
      <c r="F26" s="134"/>
      <c r="G26" s="9"/>
      <c r="H26" s="9"/>
      <c r="I26" s="9"/>
      <c r="J26" s="9"/>
      <c r="K26" s="9"/>
    </row>
    <row r="27" spans="1:11" ht="15" x14ac:dyDescent="0.25">
      <c r="A27" s="9"/>
      <c r="B27" s="9"/>
      <c r="C27" s="9"/>
      <c r="D27" s="303" t="s">
        <v>206</v>
      </c>
      <c r="E27" s="307">
        <f>+'S7 Pro Forma'!K2</f>
        <v>0</v>
      </c>
      <c r="F27" s="134"/>
      <c r="G27" s="9"/>
      <c r="H27" s="9"/>
      <c r="I27" s="9"/>
      <c r="J27" s="9"/>
      <c r="K27" s="9"/>
    </row>
    <row r="28" spans="1:11" ht="15" x14ac:dyDescent="0.25">
      <c r="A28" s="9"/>
      <c r="B28" s="9"/>
      <c r="C28" s="9"/>
      <c r="D28" s="303"/>
      <c r="E28" s="307"/>
      <c r="F28" s="134"/>
      <c r="G28" s="9"/>
      <c r="H28" s="9"/>
      <c r="I28" s="9"/>
      <c r="J28" s="9"/>
      <c r="K28" s="9"/>
    </row>
    <row r="29" spans="1:11" ht="15" x14ac:dyDescent="0.25">
      <c r="A29" s="9"/>
      <c r="B29" s="9"/>
      <c r="C29" s="9"/>
      <c r="D29" s="862" t="s">
        <v>649</v>
      </c>
      <c r="E29" s="862"/>
      <c r="F29" s="862"/>
      <c r="G29" s="862"/>
      <c r="H29" s="862"/>
      <c r="I29" s="9"/>
      <c r="J29" s="9"/>
      <c r="K29" s="9"/>
    </row>
    <row r="30" spans="1:11" ht="15" x14ac:dyDescent="0.25">
      <c r="A30" s="9"/>
      <c r="B30" s="9"/>
      <c r="C30" s="9"/>
      <c r="D30" s="863" t="s">
        <v>650</v>
      </c>
      <c r="E30" s="862"/>
      <c r="F30" s="862"/>
      <c r="G30" s="862"/>
      <c r="H30" s="862"/>
      <c r="I30" s="9"/>
      <c r="J30" s="9"/>
      <c r="K30" s="9"/>
    </row>
    <row r="31" spans="1:11" x14ac:dyDescent="0.25">
      <c r="A31" s="9"/>
      <c r="B31" s="9"/>
      <c r="C31" s="9"/>
      <c r="D31" s="9"/>
      <c r="E31" s="9"/>
      <c r="F31" s="9"/>
      <c r="G31" s="9"/>
      <c r="H31" s="9"/>
      <c r="I31" s="9"/>
      <c r="J31" s="9"/>
      <c r="K31" s="9"/>
    </row>
    <row r="32" spans="1:11" x14ac:dyDescent="0.25">
      <c r="A32" s="9"/>
      <c r="B32" s="9"/>
      <c r="C32" s="9"/>
      <c r="D32" s="9"/>
      <c r="E32" s="9"/>
      <c r="F32" s="9"/>
      <c r="G32" s="9"/>
      <c r="H32" s="9"/>
      <c r="I32" s="9"/>
      <c r="J32" s="9"/>
      <c r="K32" s="9"/>
    </row>
    <row r="33" spans="1:11" x14ac:dyDescent="0.25">
      <c r="A33" s="9"/>
      <c r="B33" s="9"/>
      <c r="C33" s="9"/>
      <c r="D33" s="9"/>
      <c r="E33" s="9"/>
      <c r="F33" s="9"/>
      <c r="G33" s="9"/>
      <c r="H33" s="9"/>
      <c r="I33" s="9"/>
      <c r="J33" s="9"/>
      <c r="K33" s="9"/>
    </row>
    <row r="34" spans="1:11" x14ac:dyDescent="0.25">
      <c r="A34" s="9"/>
      <c r="B34" s="9"/>
      <c r="C34" s="9"/>
      <c r="D34" s="9"/>
      <c r="E34" s="9"/>
      <c r="F34" s="9"/>
      <c r="G34" s="9"/>
      <c r="H34" s="9"/>
      <c r="I34" s="9"/>
      <c r="J34" s="9"/>
      <c r="K34" s="9"/>
    </row>
    <row r="35" spans="1:11" x14ac:dyDescent="0.25">
      <c r="A35" s="9"/>
      <c r="B35" s="9"/>
      <c r="C35" s="9"/>
      <c r="D35" s="9"/>
      <c r="E35" s="9"/>
      <c r="F35" s="9"/>
      <c r="G35" s="9"/>
      <c r="H35" s="9"/>
      <c r="I35" s="9"/>
      <c r="J35" s="9"/>
      <c r="K35" s="9"/>
    </row>
    <row r="36" spans="1:11" x14ac:dyDescent="0.25">
      <c r="A36" s="9"/>
      <c r="B36" s="9"/>
      <c r="C36" s="9"/>
      <c r="D36" s="9"/>
      <c r="E36" s="9"/>
      <c r="F36" s="9"/>
      <c r="G36" s="9"/>
      <c r="H36" s="9"/>
      <c r="I36" s="9"/>
      <c r="J36" s="9"/>
      <c r="K36" s="9"/>
    </row>
    <row r="37" spans="1:11" x14ac:dyDescent="0.25">
      <c r="A37" s="9"/>
      <c r="B37" s="9"/>
      <c r="C37" s="9"/>
      <c r="D37" s="9"/>
      <c r="E37" s="9"/>
      <c r="F37" s="9"/>
      <c r="G37" s="9"/>
      <c r="H37" s="9"/>
      <c r="I37" s="9"/>
      <c r="J37" s="9"/>
      <c r="K37" s="9"/>
    </row>
    <row r="38" spans="1:11" x14ac:dyDescent="0.25">
      <c r="A38" s="9"/>
      <c r="B38" s="9"/>
      <c r="C38" s="9"/>
      <c r="D38" s="9"/>
      <c r="E38" s="9"/>
      <c r="F38" s="9"/>
      <c r="G38" s="9"/>
      <c r="H38" s="9"/>
      <c r="I38" s="9"/>
      <c r="J38" s="9"/>
      <c r="K38" s="9"/>
    </row>
    <row r="39" spans="1:11" x14ac:dyDescent="0.25">
      <c r="A39" s="9"/>
      <c r="B39" s="9"/>
      <c r="C39" s="9"/>
      <c r="D39" s="9"/>
      <c r="E39" s="9"/>
      <c r="F39" s="9"/>
      <c r="G39" s="9"/>
      <c r="H39" s="9"/>
      <c r="I39" s="9"/>
      <c r="J39" s="9"/>
      <c r="K39" s="9"/>
    </row>
    <row r="40" spans="1:11" x14ac:dyDescent="0.25">
      <c r="A40" s="9"/>
      <c r="B40" s="9"/>
      <c r="C40" s="9"/>
      <c r="D40" s="9"/>
      <c r="E40" s="9"/>
      <c r="F40" s="9"/>
      <c r="G40" s="9"/>
      <c r="H40" s="9"/>
      <c r="I40" s="9"/>
      <c r="J40" s="9"/>
      <c r="K40" s="9"/>
    </row>
    <row r="41" spans="1:11" x14ac:dyDescent="0.25">
      <c r="A41" s="9"/>
      <c r="B41" s="9"/>
      <c r="C41" s="9"/>
      <c r="D41" s="9"/>
      <c r="E41" s="9"/>
      <c r="F41" s="9"/>
      <c r="G41" s="9"/>
      <c r="H41" s="9"/>
      <c r="I41" s="9"/>
      <c r="J41" s="9"/>
      <c r="K41" s="9"/>
    </row>
    <row r="42" spans="1:11" x14ac:dyDescent="0.25">
      <c r="A42" s="9"/>
      <c r="B42" s="9"/>
      <c r="C42" s="9"/>
      <c r="D42" s="9"/>
      <c r="E42" s="9"/>
      <c r="F42" s="9"/>
      <c r="G42" s="9"/>
      <c r="H42" s="9"/>
      <c r="I42" s="9"/>
      <c r="J42" s="9"/>
      <c r="K42" s="9"/>
    </row>
    <row r="43" spans="1:11" x14ac:dyDescent="0.25">
      <c r="A43" s="9"/>
      <c r="B43" s="9"/>
      <c r="C43" s="9"/>
      <c r="D43" s="9"/>
      <c r="E43" s="9"/>
      <c r="F43" s="9"/>
      <c r="G43" s="9"/>
      <c r="H43" s="9"/>
      <c r="I43" s="9"/>
      <c r="J43" s="9"/>
      <c r="K43" s="9"/>
    </row>
    <row r="44" spans="1:11" x14ac:dyDescent="0.25">
      <c r="A44" s="9"/>
      <c r="B44" s="9"/>
      <c r="C44" s="9"/>
      <c r="D44" s="9"/>
      <c r="E44" s="9"/>
      <c r="F44" s="9"/>
      <c r="G44" s="9"/>
      <c r="H44" s="9"/>
      <c r="I44" s="9"/>
      <c r="J44" s="9"/>
      <c r="K44" s="9"/>
    </row>
    <row r="45" spans="1:11" x14ac:dyDescent="0.25">
      <c r="A45" s="9"/>
      <c r="B45" s="9"/>
      <c r="C45" s="9"/>
      <c r="D45" s="9"/>
      <c r="E45" s="9"/>
      <c r="F45" s="9"/>
      <c r="G45" s="9"/>
      <c r="H45" s="9"/>
      <c r="I45" s="9"/>
      <c r="J45" s="9"/>
      <c r="K45" s="9"/>
    </row>
    <row r="46" spans="1:11" x14ac:dyDescent="0.25">
      <c r="A46" s="9"/>
      <c r="B46" s="9"/>
      <c r="C46" s="9"/>
      <c r="D46" s="9"/>
      <c r="E46" s="9"/>
      <c r="F46" s="9"/>
      <c r="G46" s="9"/>
      <c r="H46" s="9"/>
      <c r="I46" s="9"/>
      <c r="J46" s="9"/>
      <c r="K46" s="9"/>
    </row>
    <row r="47" spans="1:11" x14ac:dyDescent="0.25">
      <c r="A47" s="9"/>
      <c r="B47" s="9"/>
      <c r="C47" s="9"/>
      <c r="D47" s="9"/>
      <c r="E47" s="9"/>
      <c r="F47" s="9"/>
      <c r="G47" s="9"/>
      <c r="H47" s="9"/>
      <c r="I47" s="9"/>
      <c r="J47" s="9"/>
      <c r="K47" s="9"/>
    </row>
    <row r="48" spans="1:11" x14ac:dyDescent="0.25">
      <c r="A48" s="9"/>
      <c r="B48" s="9"/>
      <c r="C48" s="9"/>
      <c r="D48" s="9"/>
      <c r="E48" s="9"/>
      <c r="F48" s="9"/>
      <c r="G48" s="9"/>
      <c r="H48" s="9"/>
      <c r="I48" s="9"/>
      <c r="J48" s="9"/>
      <c r="K48" s="9"/>
    </row>
    <row r="49" spans="1:11" x14ac:dyDescent="0.25">
      <c r="A49" s="9"/>
      <c r="B49" s="9"/>
      <c r="C49" s="9"/>
      <c r="D49" s="9"/>
      <c r="E49" s="9"/>
      <c r="F49" s="9"/>
      <c r="G49" s="9"/>
      <c r="H49" s="9"/>
      <c r="I49" s="9"/>
      <c r="J49" s="9"/>
      <c r="K49" s="9"/>
    </row>
    <row r="50" spans="1:11" x14ac:dyDescent="0.25">
      <c r="A50" s="9"/>
      <c r="B50" s="9"/>
      <c r="C50" s="9"/>
      <c r="D50" s="9"/>
      <c r="E50" s="9"/>
      <c r="F50" s="9"/>
      <c r="G50" s="9"/>
      <c r="H50" s="9"/>
      <c r="I50" s="9"/>
      <c r="J50" s="9"/>
      <c r="K50" s="9"/>
    </row>
    <row r="51" spans="1:11" x14ac:dyDescent="0.25">
      <c r="A51" s="9"/>
      <c r="B51" s="9"/>
      <c r="C51" s="9"/>
      <c r="D51" s="9"/>
      <c r="E51" s="9"/>
      <c r="F51" s="9"/>
      <c r="G51" s="9"/>
      <c r="H51" s="9"/>
      <c r="I51" s="9"/>
      <c r="J51" s="9"/>
      <c r="K51" s="9"/>
    </row>
    <row r="52" spans="1:11" x14ac:dyDescent="0.25">
      <c r="A52" s="9"/>
      <c r="B52" s="9"/>
      <c r="C52" s="9"/>
      <c r="D52" s="9"/>
      <c r="E52" s="9"/>
      <c r="F52" s="9"/>
      <c r="G52" s="9"/>
      <c r="H52" s="9"/>
      <c r="I52" s="9"/>
      <c r="J52" s="9"/>
      <c r="K52" s="9"/>
    </row>
    <row r="53" spans="1:11" x14ac:dyDescent="0.25">
      <c r="A53" s="9"/>
      <c r="B53" s="9"/>
      <c r="C53" s="9"/>
      <c r="D53" s="9"/>
      <c r="E53" s="9"/>
      <c r="F53" s="9"/>
      <c r="G53" s="9"/>
      <c r="H53" s="9"/>
      <c r="I53" s="9"/>
      <c r="J53" s="9"/>
      <c r="K53" s="9"/>
    </row>
    <row r="54" spans="1:11" x14ac:dyDescent="0.25">
      <c r="A54" s="9"/>
      <c r="B54" s="9"/>
      <c r="C54" s="9"/>
      <c r="D54" s="9"/>
      <c r="E54" s="9"/>
      <c r="F54" s="9"/>
      <c r="G54" s="9"/>
      <c r="H54" s="9"/>
      <c r="I54" s="9"/>
      <c r="J54" s="9"/>
      <c r="K54" s="9"/>
    </row>
    <row r="55" spans="1:11" x14ac:dyDescent="0.25">
      <c r="A55" s="9"/>
      <c r="B55" s="9"/>
      <c r="C55" s="9"/>
      <c r="D55" s="9"/>
      <c r="E55" s="9"/>
      <c r="F55" s="9"/>
      <c r="G55" s="9"/>
      <c r="H55" s="9"/>
      <c r="I55" s="9"/>
      <c r="J55" s="9"/>
      <c r="K55" s="9"/>
    </row>
    <row r="56" spans="1:11" x14ac:dyDescent="0.25">
      <c r="A56" s="9"/>
      <c r="B56" s="9"/>
      <c r="C56" s="9"/>
      <c r="D56" s="9"/>
      <c r="E56" s="9"/>
      <c r="F56" s="9"/>
      <c r="G56" s="9"/>
      <c r="H56" s="9"/>
      <c r="I56" s="9"/>
      <c r="J56" s="9"/>
      <c r="K56" s="9"/>
    </row>
    <row r="57" spans="1:11" x14ac:dyDescent="0.25">
      <c r="A57" s="9"/>
      <c r="B57" s="9"/>
      <c r="C57" s="9"/>
      <c r="D57" s="9"/>
      <c r="E57" s="9"/>
      <c r="F57" s="9"/>
      <c r="G57" s="9"/>
      <c r="H57" s="9"/>
      <c r="I57" s="9"/>
      <c r="J57" s="9"/>
      <c r="K57" s="9"/>
    </row>
  </sheetData>
  <sheetProtection algorithmName="SHA-512" hashValue="g8MyGrFCHFeV5hd8jIcoXHrUPPbC+vj4juoM36uh8k5caD7si+p3zURYNDP/Nx07FWZRVb5UgVfL/w+HgDA9TA==" saltValue="iEWxM2aHB9pd0EbbYqjodQ==" spinCount="100000" sheet="1" objects="1" scenarios="1"/>
  <mergeCells count="16">
    <mergeCell ref="B13:C13"/>
    <mergeCell ref="D29:H29"/>
    <mergeCell ref="D30:H30"/>
    <mergeCell ref="B7:D7"/>
    <mergeCell ref="B9:C9"/>
    <mergeCell ref="B10:C10"/>
    <mergeCell ref="B11:C11"/>
    <mergeCell ref="B12:C12"/>
    <mergeCell ref="C21:D21"/>
    <mergeCell ref="C23:D23"/>
    <mergeCell ref="C14:D14"/>
    <mergeCell ref="C15:D15"/>
    <mergeCell ref="C16:D16"/>
    <mergeCell ref="B17:C17"/>
    <mergeCell ref="B18:C18"/>
    <mergeCell ref="B20:C20"/>
  </mergeCells>
  <pageMargins left="0.35" right="0.25" top="0.32" bottom="0.5" header="0.32" footer="0.3"/>
  <pageSetup orientation="landscape" r:id="rId1"/>
  <headerFooter alignWithMargins="0">
    <oddFooter>&amp;L&amp;7&amp;D NHD 775.687.2033&amp;C&amp;7&amp;F  &amp;A&amp;R&amp;7Page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M90"/>
  <sheetViews>
    <sheetView showGridLines="0" zoomScaleNormal="100" zoomScaleSheetLayoutView="100" workbookViewId="0"/>
  </sheetViews>
  <sheetFormatPr defaultColWidth="9.109375" defaultRowHeight="13.2" x14ac:dyDescent="0.25"/>
  <cols>
    <col min="1" max="1" width="7.109375" style="2" customWidth="1"/>
    <col min="2" max="2" width="5" style="2" customWidth="1"/>
    <col min="3" max="3" width="20.33203125" style="2" customWidth="1"/>
    <col min="4" max="4" width="13.33203125" style="2" customWidth="1"/>
    <col min="5" max="5" width="18.109375" style="2" customWidth="1"/>
    <col min="6" max="6" width="15.44140625" style="2" customWidth="1"/>
    <col min="7" max="7" width="9.33203125" style="2" customWidth="1"/>
    <col min="8" max="8" width="9.44140625" style="2" customWidth="1"/>
    <col min="9" max="9" width="11.6640625" style="2" customWidth="1"/>
    <col min="10" max="10" width="16" style="2" customWidth="1"/>
    <col min="11" max="11" width="13.88671875" style="2" customWidth="1"/>
    <col min="12" max="12" width="12.5546875" style="2" customWidth="1"/>
    <col min="13" max="16384" width="9.109375" style="2"/>
  </cols>
  <sheetData>
    <row r="1" spans="1:12" x14ac:dyDescent="0.25">
      <c r="A1" s="1" t="str">
        <f>Div</f>
        <v>State of Nevada Housing Division</v>
      </c>
      <c r="F1" s="14" t="s">
        <v>20</v>
      </c>
      <c r="G1" s="14"/>
    </row>
    <row r="2" spans="1:12" ht="15.6" x14ac:dyDescent="0.3">
      <c r="A2" s="4" t="str">
        <f>nhd</f>
        <v>2014 LOW-INCOME HOUSING UNIVERSAL FUNDING APPLICATION</v>
      </c>
      <c r="B2" s="5"/>
      <c r="C2" s="5"/>
      <c r="D2" s="6"/>
      <c r="E2" s="6"/>
      <c r="F2" s="6"/>
      <c r="G2" s="6"/>
      <c r="H2" s="6"/>
    </row>
    <row r="3" spans="1:12" ht="15.6" x14ac:dyDescent="0.3">
      <c r="A3" s="7" t="s">
        <v>207</v>
      </c>
      <c r="B3" s="8"/>
      <c r="C3" s="8"/>
      <c r="D3" s="6"/>
      <c r="E3" s="6"/>
      <c r="F3" s="6"/>
      <c r="G3" s="6"/>
      <c r="H3" s="6"/>
      <c r="I3" s="6"/>
      <c r="J3" s="6"/>
      <c r="K3" s="6"/>
      <c r="L3" s="6"/>
    </row>
    <row r="4" spans="1:12" x14ac:dyDescent="0.25">
      <c r="A4" s="9"/>
      <c r="B4" s="9"/>
      <c r="C4" s="9"/>
      <c r="D4" s="9"/>
      <c r="E4" s="9"/>
      <c r="F4" s="9"/>
      <c r="G4" s="9"/>
      <c r="H4" s="9"/>
      <c r="I4" s="9"/>
      <c r="J4" s="9"/>
      <c r="K4" s="9"/>
    </row>
    <row r="5" spans="1:12" ht="15.6" x14ac:dyDescent="0.3">
      <c r="A5" s="9"/>
      <c r="B5" s="308" t="s">
        <v>208</v>
      </c>
      <c r="D5" s="309">
        <f>+'S6 Uses Costs Dev Gap'!F8</f>
        <v>0</v>
      </c>
      <c r="E5" s="310" t="s">
        <v>209</v>
      </c>
      <c r="F5" s="9"/>
      <c r="G5" s="9"/>
      <c r="H5" s="9"/>
      <c r="I5" s="9"/>
      <c r="J5" s="9"/>
      <c r="K5" s="9"/>
    </row>
    <row r="6" spans="1:12" ht="15.6" x14ac:dyDescent="0.3">
      <c r="A6" s="9"/>
      <c r="B6" s="311" t="s">
        <v>210</v>
      </c>
      <c r="C6" s="9"/>
      <c r="D6" s="309" t="e">
        <f>+E52/TotUnits</f>
        <v>#DIV/0!</v>
      </c>
      <c r="E6" s="310" t="s">
        <v>667</v>
      </c>
      <c r="G6" s="9"/>
      <c r="H6" s="9"/>
      <c r="I6" s="9"/>
      <c r="J6" s="9"/>
      <c r="K6" s="9"/>
    </row>
    <row r="7" spans="1:12" ht="15.6" x14ac:dyDescent="0.3">
      <c r="A7" s="9"/>
      <c r="B7" s="311" t="s">
        <v>29</v>
      </c>
      <c r="C7" s="9"/>
      <c r="D7" s="311">
        <f>TotUnits</f>
        <v>0</v>
      </c>
      <c r="E7" s="310"/>
      <c r="G7" s="9"/>
      <c r="H7" s="9"/>
      <c r="I7" s="9"/>
      <c r="J7" s="9"/>
      <c r="K7" s="9"/>
    </row>
    <row r="8" spans="1:12" x14ac:dyDescent="0.25">
      <c r="A8" s="9"/>
      <c r="B8" s="9"/>
      <c r="C8" s="9"/>
      <c r="D8" s="9"/>
      <c r="E8" s="9"/>
      <c r="F8" s="9"/>
      <c r="G8" s="9"/>
      <c r="H8" s="9"/>
      <c r="I8" s="9"/>
      <c r="J8" s="9"/>
      <c r="K8" s="9"/>
    </row>
    <row r="9" spans="1:12" ht="15.6" x14ac:dyDescent="0.3">
      <c r="A9" s="9" t="s">
        <v>193</v>
      </c>
      <c r="B9" s="268" t="s">
        <v>211</v>
      </c>
      <c r="C9" s="9"/>
      <c r="D9" s="9"/>
      <c r="E9" s="9"/>
      <c r="F9" s="9"/>
      <c r="G9" s="9"/>
      <c r="H9" s="9"/>
      <c r="I9" s="9"/>
      <c r="J9" s="9"/>
      <c r="K9" s="9"/>
    </row>
    <row r="10" spans="1:12" ht="15.6" x14ac:dyDescent="0.3">
      <c r="A10" s="9"/>
      <c r="B10" s="312" t="s">
        <v>604</v>
      </c>
      <c r="C10" s="9"/>
      <c r="D10" s="9"/>
      <c r="E10" s="9"/>
      <c r="F10" s="9"/>
      <c r="G10" s="9"/>
      <c r="H10" s="9"/>
      <c r="I10" s="9"/>
      <c r="J10" s="9"/>
      <c r="K10" s="9"/>
    </row>
    <row r="11" spans="1:12" x14ac:dyDescent="0.25">
      <c r="A11" s="9"/>
      <c r="G11" s="9"/>
      <c r="H11" s="9"/>
      <c r="I11" s="9"/>
      <c r="J11" s="9"/>
      <c r="K11" s="9"/>
    </row>
    <row r="12" spans="1:12" ht="15.6" x14ac:dyDescent="0.3">
      <c r="A12" s="9"/>
      <c r="B12" s="313"/>
      <c r="C12" s="314"/>
      <c r="D12" s="313"/>
      <c r="E12" s="315" t="s">
        <v>212</v>
      </c>
      <c r="F12" s="315" t="s">
        <v>213</v>
      </c>
      <c r="G12" s="9"/>
      <c r="H12" s="9"/>
      <c r="I12" s="9"/>
      <c r="J12" s="9"/>
      <c r="K12" s="9"/>
    </row>
    <row r="13" spans="1:12" ht="15.6" x14ac:dyDescent="0.3">
      <c r="A13" s="9"/>
      <c r="B13" s="316" t="s">
        <v>117</v>
      </c>
      <c r="C13" s="317"/>
      <c r="D13" s="318"/>
      <c r="E13" s="319" t="s">
        <v>214</v>
      </c>
      <c r="F13" s="319" t="s">
        <v>215</v>
      </c>
      <c r="G13" s="9"/>
      <c r="H13" s="9"/>
      <c r="I13" s="9"/>
      <c r="J13" s="9"/>
      <c r="K13" s="9"/>
    </row>
    <row r="14" spans="1:12" x14ac:dyDescent="0.25">
      <c r="A14" s="9"/>
      <c r="G14" s="9"/>
      <c r="H14" s="9"/>
      <c r="I14" s="9"/>
      <c r="J14" s="9"/>
      <c r="K14" s="9"/>
    </row>
    <row r="15" spans="1:12" ht="15.6" x14ac:dyDescent="0.3">
      <c r="A15" s="9"/>
      <c r="B15" s="188" t="s">
        <v>216</v>
      </c>
      <c r="C15" s="189"/>
      <c r="D15" s="188"/>
      <c r="E15" s="320"/>
      <c r="F15" s="320"/>
      <c r="G15" s="597" t="s">
        <v>622</v>
      </c>
      <c r="H15" s="9"/>
      <c r="I15" s="9"/>
      <c r="J15" s="9"/>
      <c r="K15" s="9"/>
    </row>
    <row r="16" spans="1:12" ht="15" x14ac:dyDescent="0.25">
      <c r="A16" s="9">
        <v>1</v>
      </c>
      <c r="B16" s="880"/>
      <c r="C16" s="880"/>
      <c r="D16" s="880"/>
      <c r="E16" s="321"/>
      <c r="F16" s="321"/>
      <c r="G16" s="599">
        <f>IF(E16&gt;0,E16/$E$23,0)</f>
        <v>0</v>
      </c>
      <c r="H16" s="9"/>
      <c r="I16" s="9"/>
      <c r="J16" s="9"/>
      <c r="K16" s="9"/>
    </row>
    <row r="17" spans="1:13" ht="15" x14ac:dyDescent="0.25">
      <c r="A17" s="9">
        <v>2</v>
      </c>
      <c r="B17" s="871"/>
      <c r="C17" s="871"/>
      <c r="D17" s="871"/>
      <c r="E17" s="322"/>
      <c r="F17" s="322"/>
      <c r="G17" s="600">
        <f t="shared" ref="G17:G21" si="0">IF(E17&gt;0,E17/$E$23,0)</f>
        <v>0</v>
      </c>
      <c r="H17" s="9"/>
      <c r="I17" s="9"/>
      <c r="J17" s="9"/>
      <c r="K17" s="9"/>
    </row>
    <row r="18" spans="1:13" ht="15" x14ac:dyDescent="0.25">
      <c r="A18" s="9">
        <v>3</v>
      </c>
      <c r="B18" s="322"/>
      <c r="C18" s="322"/>
      <c r="D18" s="322"/>
      <c r="E18" s="322"/>
      <c r="F18" s="322"/>
      <c r="G18" s="600">
        <f t="shared" si="0"/>
        <v>0</v>
      </c>
      <c r="H18" s="9"/>
      <c r="I18" s="9"/>
      <c r="J18" s="9"/>
      <c r="K18" s="9"/>
    </row>
    <row r="19" spans="1:13" ht="15" x14ac:dyDescent="0.25">
      <c r="A19" s="9">
        <v>4</v>
      </c>
      <c r="B19" s="322"/>
      <c r="C19" s="322"/>
      <c r="D19" s="322"/>
      <c r="E19" s="322"/>
      <c r="F19" s="322"/>
      <c r="G19" s="600">
        <f t="shared" si="0"/>
        <v>0</v>
      </c>
      <c r="H19" s="9"/>
      <c r="I19" s="9"/>
      <c r="J19" s="9"/>
      <c r="K19" s="9"/>
    </row>
    <row r="20" spans="1:13" ht="15" x14ac:dyDescent="0.25">
      <c r="A20" s="9">
        <v>5</v>
      </c>
      <c r="B20" s="322"/>
      <c r="C20" s="322"/>
      <c r="D20" s="322"/>
      <c r="E20" s="322"/>
      <c r="F20" s="322"/>
      <c r="G20" s="600">
        <f t="shared" si="0"/>
        <v>0</v>
      </c>
      <c r="H20" s="9"/>
      <c r="I20" s="9"/>
      <c r="J20" s="9"/>
      <c r="K20" s="9"/>
    </row>
    <row r="21" spans="1:13" ht="15" x14ac:dyDescent="0.25">
      <c r="A21" s="9">
        <v>6</v>
      </c>
      <c r="B21" s="585"/>
      <c r="C21" s="585"/>
      <c r="D21" s="585"/>
      <c r="E21" s="322"/>
      <c r="F21" s="322"/>
      <c r="G21" s="600">
        <f t="shared" si="0"/>
        <v>0</v>
      </c>
      <c r="H21" s="9"/>
      <c r="I21" s="9"/>
      <c r="J21" s="9"/>
      <c r="K21" s="9"/>
    </row>
    <row r="22" spans="1:13" ht="15" x14ac:dyDescent="0.25">
      <c r="A22" s="9">
        <v>7</v>
      </c>
      <c r="B22" s="881"/>
      <c r="C22" s="881"/>
      <c r="D22" s="881"/>
      <c r="E22" s="323"/>
      <c r="F22" s="323"/>
      <c r="G22" s="598">
        <f>IF(E22&gt;0,E22/$E$23,0)</f>
        <v>0</v>
      </c>
      <c r="H22" s="9"/>
      <c r="I22" s="9"/>
      <c r="J22" s="9"/>
      <c r="K22" s="276"/>
      <c r="L22" s="276"/>
      <c r="M22" s="276"/>
    </row>
    <row r="23" spans="1:13" ht="15.6" x14ac:dyDescent="0.3">
      <c r="A23" s="9"/>
      <c r="B23" s="324" t="s">
        <v>217</v>
      </c>
      <c r="C23" s="279"/>
      <c r="D23" s="279"/>
      <c r="E23" s="325">
        <f>SUM(E16:E22)</f>
        <v>0</v>
      </c>
      <c r="F23" s="325">
        <f>SUM(F16:F22)</f>
        <v>0</v>
      </c>
      <c r="G23" s="599">
        <f>IF(E23&gt;0,E23/$E$23,0)</f>
        <v>0</v>
      </c>
      <c r="H23" s="9"/>
      <c r="I23" s="9"/>
      <c r="J23" s="9"/>
      <c r="K23" s="276"/>
      <c r="L23" s="276"/>
      <c r="M23" s="276"/>
    </row>
    <row r="24" spans="1:13" ht="8.25" customHeight="1" x14ac:dyDescent="0.25">
      <c r="A24" s="9"/>
      <c r="B24" s="10"/>
      <c r="C24" s="10"/>
      <c r="D24" s="10"/>
      <c r="E24" s="10"/>
      <c r="F24" s="10"/>
      <c r="G24" s="10"/>
      <c r="H24" s="10"/>
      <c r="I24" s="10"/>
      <c r="J24" s="9"/>
      <c r="K24" s="276"/>
      <c r="L24" s="276"/>
      <c r="M24" s="276"/>
    </row>
    <row r="25" spans="1:13" ht="15.6" x14ac:dyDescent="0.3">
      <c r="A25" s="9"/>
      <c r="B25" s="326" t="s">
        <v>218</v>
      </c>
      <c r="C25" s="117"/>
      <c r="D25" s="326"/>
      <c r="E25" s="327"/>
      <c r="F25" s="327"/>
      <c r="G25" s="879"/>
      <c r="H25" s="879"/>
      <c r="I25" s="494"/>
      <c r="J25" s="9"/>
      <c r="K25" s="276"/>
      <c r="L25" s="276"/>
      <c r="M25" s="276"/>
    </row>
    <row r="26" spans="1:13" ht="17.25" customHeight="1" x14ac:dyDescent="0.3">
      <c r="A26" s="9"/>
      <c r="B26" s="328"/>
      <c r="C26" s="329"/>
      <c r="D26" s="328"/>
      <c r="E26" s="134"/>
      <c r="F26" s="134"/>
      <c r="G26" s="586" t="s">
        <v>561</v>
      </c>
      <c r="H26" s="587" t="s">
        <v>562</v>
      </c>
      <c r="I26" s="597" t="s">
        <v>622</v>
      </c>
      <c r="J26" s="9"/>
      <c r="K26" s="276"/>
      <c r="L26" s="276"/>
      <c r="M26" s="276"/>
    </row>
    <row r="27" spans="1:13" ht="15" x14ac:dyDescent="0.25">
      <c r="A27" s="9">
        <v>1</v>
      </c>
      <c r="B27" s="882"/>
      <c r="C27" s="882"/>
      <c r="D27" s="882"/>
      <c r="E27" s="321"/>
      <c r="F27" s="321"/>
      <c r="G27" s="330">
        <v>0</v>
      </c>
      <c r="H27" s="331">
        <v>0</v>
      </c>
      <c r="I27" s="682">
        <f>IF(E27&gt;0,E27/$E$34,0)</f>
        <v>0</v>
      </c>
      <c r="J27" s="9"/>
      <c r="K27" s="276"/>
      <c r="L27" s="276"/>
      <c r="M27" s="276"/>
    </row>
    <row r="28" spans="1:13" ht="15" x14ac:dyDescent="0.25">
      <c r="A28" s="9">
        <v>2</v>
      </c>
      <c r="B28" s="871"/>
      <c r="C28" s="871"/>
      <c r="D28" s="871"/>
      <c r="E28" s="322"/>
      <c r="F28" s="322"/>
      <c r="G28" s="332">
        <v>0</v>
      </c>
      <c r="H28" s="333">
        <v>0</v>
      </c>
      <c r="I28" s="596">
        <f t="shared" ref="I28:I34" si="1">IF(E28&gt;0,E28/$E$34,0)</f>
        <v>0</v>
      </c>
      <c r="J28" s="9"/>
      <c r="K28" s="276"/>
      <c r="L28" s="276"/>
      <c r="M28" s="276"/>
    </row>
    <row r="29" spans="1:13" ht="15" x14ac:dyDescent="0.25">
      <c r="A29" s="9">
        <v>3</v>
      </c>
      <c r="B29" s="322"/>
      <c r="C29" s="322"/>
      <c r="D29" s="322"/>
      <c r="E29" s="322"/>
      <c r="F29" s="322"/>
      <c r="G29" s="332">
        <v>0</v>
      </c>
      <c r="H29" s="333">
        <v>0</v>
      </c>
      <c r="I29" s="596">
        <f t="shared" si="1"/>
        <v>0</v>
      </c>
      <c r="J29" s="9"/>
      <c r="K29" s="276"/>
      <c r="L29" s="276"/>
      <c r="M29" s="276"/>
    </row>
    <row r="30" spans="1:13" ht="15" x14ac:dyDescent="0.25">
      <c r="A30" s="9">
        <v>4</v>
      </c>
      <c r="B30" s="322"/>
      <c r="C30" s="322"/>
      <c r="D30" s="322"/>
      <c r="E30" s="322"/>
      <c r="F30" s="322"/>
      <c r="G30" s="332">
        <v>0</v>
      </c>
      <c r="H30" s="333">
        <v>0</v>
      </c>
      <c r="I30" s="596">
        <f t="shared" si="1"/>
        <v>0</v>
      </c>
      <c r="J30" s="9"/>
      <c r="K30" s="276"/>
      <c r="L30" s="276"/>
      <c r="M30" s="276"/>
    </row>
    <row r="31" spans="1:13" ht="15" x14ac:dyDescent="0.25">
      <c r="A31" s="9">
        <v>5</v>
      </c>
      <c r="B31" s="322"/>
      <c r="C31" s="322"/>
      <c r="D31" s="322"/>
      <c r="E31" s="322"/>
      <c r="F31" s="322"/>
      <c r="G31" s="332">
        <v>0</v>
      </c>
      <c r="H31" s="333">
        <v>0</v>
      </c>
      <c r="I31" s="596">
        <f t="shared" si="1"/>
        <v>0</v>
      </c>
      <c r="J31" s="9"/>
      <c r="K31" s="276"/>
      <c r="L31" s="276"/>
      <c r="M31" s="276"/>
    </row>
    <row r="32" spans="1:13" ht="15" x14ac:dyDescent="0.25">
      <c r="A32" s="9">
        <v>6</v>
      </c>
      <c r="B32" s="322"/>
      <c r="C32" s="322"/>
      <c r="D32" s="322"/>
      <c r="E32" s="322"/>
      <c r="F32" s="322"/>
      <c r="G32" s="332">
        <v>0</v>
      </c>
      <c r="H32" s="333">
        <v>0</v>
      </c>
      <c r="I32" s="596">
        <f t="shared" si="1"/>
        <v>0</v>
      </c>
      <c r="J32" s="9"/>
      <c r="K32" s="276"/>
      <c r="L32" s="276"/>
      <c r="M32" s="276"/>
    </row>
    <row r="33" spans="1:13" ht="15" x14ac:dyDescent="0.25">
      <c r="A33" s="9">
        <v>7</v>
      </c>
      <c r="B33" s="871"/>
      <c r="C33" s="871"/>
      <c r="D33" s="871"/>
      <c r="E33" s="334"/>
      <c r="F33" s="334"/>
      <c r="G33" s="330">
        <v>0</v>
      </c>
      <c r="H33" s="335">
        <v>0</v>
      </c>
      <c r="I33" s="595">
        <f t="shared" si="1"/>
        <v>0</v>
      </c>
      <c r="J33" s="9"/>
      <c r="K33" s="276"/>
      <c r="L33" s="276"/>
      <c r="M33" s="276"/>
    </row>
    <row r="34" spans="1:13" ht="15.6" x14ac:dyDescent="0.3">
      <c r="A34" s="9"/>
      <c r="B34" s="324" t="s">
        <v>143</v>
      </c>
      <c r="C34" s="336"/>
      <c r="D34" s="336"/>
      <c r="E34" s="337">
        <f>SUM(E27:E33)</f>
        <v>0</v>
      </c>
      <c r="F34" s="690">
        <f>SUM(F27:F33)</f>
        <v>0</v>
      </c>
      <c r="G34" s="603">
        <f>IF(E34&gt;0,E34/$E$70,0)</f>
        <v>0</v>
      </c>
      <c r="H34" s="338"/>
      <c r="I34" s="594">
        <f t="shared" si="1"/>
        <v>0</v>
      </c>
      <c r="J34" s="9"/>
      <c r="K34" s="9"/>
    </row>
    <row r="35" spans="1:13" ht="3.75" customHeight="1" x14ac:dyDescent="0.3">
      <c r="A35" s="9"/>
      <c r="B35" s="339"/>
      <c r="C35" s="340"/>
      <c r="D35" s="340"/>
      <c r="E35" s="341"/>
      <c r="F35" s="341"/>
      <c r="G35" s="9"/>
      <c r="H35" s="9"/>
      <c r="I35" s="480"/>
      <c r="J35" s="9"/>
      <c r="K35" s="9"/>
    </row>
    <row r="36" spans="1:13" ht="13.5" customHeight="1" x14ac:dyDescent="0.25">
      <c r="A36" s="9"/>
      <c r="B36" s="342" t="s">
        <v>219</v>
      </c>
      <c r="C36" s="340"/>
      <c r="D36" s="340"/>
      <c r="E36" s="341"/>
      <c r="F36" s="872"/>
      <c r="G36" s="872"/>
      <c r="H36" s="872"/>
      <c r="I36" s="872"/>
      <c r="J36" s="9"/>
      <c r="K36" s="9"/>
    </row>
    <row r="37" spans="1:13" ht="13.5" customHeight="1" x14ac:dyDescent="0.3">
      <c r="A37" s="9"/>
      <c r="B37" s="873"/>
      <c r="C37" s="873"/>
      <c r="D37" s="873"/>
      <c r="E37" s="873"/>
      <c r="F37" s="873"/>
      <c r="G37" s="873"/>
      <c r="H37" s="873"/>
      <c r="I37" s="873"/>
      <c r="J37" s="9"/>
      <c r="K37" s="9"/>
    </row>
    <row r="38" spans="1:13" ht="15.6" x14ac:dyDescent="0.3">
      <c r="A38" s="9"/>
      <c r="B38" s="343" t="s">
        <v>220</v>
      </c>
      <c r="C38" s="344"/>
      <c r="D38" s="345"/>
      <c r="E38" s="346"/>
      <c r="F38" s="347"/>
      <c r="G38" s="9"/>
      <c r="H38" s="9"/>
      <c r="I38" s="9"/>
      <c r="J38" s="9"/>
    </row>
    <row r="39" spans="1:13" ht="6" customHeight="1" x14ac:dyDescent="0.3">
      <c r="A39" s="9"/>
      <c r="B39" s="348"/>
      <c r="C39" s="344"/>
      <c r="D39" s="345"/>
      <c r="E39" s="347"/>
      <c r="F39" s="347"/>
      <c r="G39" s="9"/>
      <c r="H39" s="9"/>
      <c r="I39" s="9"/>
      <c r="J39" s="9"/>
    </row>
    <row r="40" spans="1:13" ht="15.6" x14ac:dyDescent="0.3">
      <c r="A40" s="9"/>
      <c r="B40" s="188" t="s">
        <v>221</v>
      </c>
      <c r="C40" s="327"/>
      <c r="D40" s="327"/>
      <c r="E40" s="117"/>
      <c r="F40" s="349"/>
      <c r="G40" s="9"/>
      <c r="H40" s="9"/>
      <c r="I40" s="9"/>
      <c r="J40" s="9"/>
    </row>
    <row r="41" spans="1:13" ht="15.6" x14ac:dyDescent="0.3">
      <c r="A41" s="9"/>
      <c r="B41" s="350" t="s">
        <v>222</v>
      </c>
      <c r="C41" s="351"/>
      <c r="D41" s="351"/>
      <c r="E41" s="321">
        <v>0</v>
      </c>
      <c r="F41" s="606"/>
      <c r="G41" s="279"/>
      <c r="H41" s="279"/>
      <c r="I41" s="279"/>
      <c r="J41" s="9"/>
      <c r="K41" s="9"/>
    </row>
    <row r="42" spans="1:13" ht="9.75" customHeight="1" x14ac:dyDescent="0.25">
      <c r="A42" s="9"/>
      <c r="B42" s="350"/>
      <c r="C42" s="351"/>
      <c r="D42" s="351"/>
      <c r="E42" s="351"/>
      <c r="F42" s="351"/>
      <c r="G42" s="9"/>
      <c r="H42" s="9"/>
      <c r="I42" s="9"/>
      <c r="J42" s="9"/>
      <c r="K42" s="9"/>
    </row>
    <row r="43" spans="1:13" ht="15.75" customHeight="1" x14ac:dyDescent="0.25">
      <c r="A43" s="9"/>
      <c r="B43" s="350" t="s">
        <v>678</v>
      </c>
      <c r="C43" s="351"/>
      <c r="D43" s="351"/>
      <c r="E43" s="687">
        <f>+'S6 Uses Costs Dev Gap'!D123</f>
        <v>0</v>
      </c>
      <c r="F43" s="351"/>
      <c r="G43" s="9"/>
      <c r="H43" s="9"/>
      <c r="I43" s="9"/>
      <c r="J43" s="9"/>
      <c r="K43" s="9"/>
    </row>
    <row r="44" spans="1:13" ht="15.75" customHeight="1" x14ac:dyDescent="0.25">
      <c r="A44" s="9"/>
      <c r="B44" s="350" t="s">
        <v>679</v>
      </c>
      <c r="C44" s="351"/>
      <c r="D44" s="351"/>
      <c r="E44" s="810">
        <v>0</v>
      </c>
      <c r="F44" s="812" t="s">
        <v>995</v>
      </c>
      <c r="G44" s="9"/>
      <c r="H44" s="9"/>
      <c r="I44" s="9"/>
      <c r="J44" s="9"/>
      <c r="K44" s="9"/>
    </row>
    <row r="45" spans="1:13" ht="15.6" x14ac:dyDescent="0.3">
      <c r="A45" s="9"/>
      <c r="B45" s="350" t="s">
        <v>655</v>
      </c>
      <c r="C45" s="308"/>
      <c r="D45" s="351"/>
      <c r="E45" s="321"/>
      <c r="F45" s="685"/>
      <c r="G45" s="684"/>
      <c r="H45" s="9"/>
      <c r="I45" s="9"/>
      <c r="J45" s="9"/>
      <c r="K45" s="9"/>
    </row>
    <row r="46" spans="1:13" ht="15.6" x14ac:dyDescent="0.3">
      <c r="A46" s="9"/>
      <c r="B46" s="350" t="s">
        <v>630</v>
      </c>
      <c r="C46" s="308"/>
      <c r="D46" s="351"/>
      <c r="E46" s="707">
        <v>0</v>
      </c>
      <c r="F46" s="876" t="s">
        <v>996</v>
      </c>
      <c r="G46" s="876"/>
      <c r="H46" s="813"/>
      <c r="I46" s="9"/>
      <c r="J46" s="9"/>
      <c r="K46" s="9"/>
    </row>
    <row r="47" spans="1:13" ht="15.6" x14ac:dyDescent="0.3">
      <c r="A47" s="9"/>
      <c r="B47" s="443" t="s">
        <v>577</v>
      </c>
      <c r="C47" s="613"/>
      <c r="D47" s="425"/>
      <c r="E47" s="612">
        <f>+E45*E46</f>
        <v>0</v>
      </c>
      <c r="F47" s="614">
        <f>+'S2 Appl Frac'!K43</f>
        <v>0</v>
      </c>
      <c r="G47" s="614">
        <f>+'S2 Appl Frac'!F43</f>
        <v>0</v>
      </c>
      <c r="H47" s="9"/>
      <c r="I47" s="9"/>
      <c r="J47" s="9"/>
      <c r="K47" s="9"/>
    </row>
    <row r="48" spans="1:13" ht="15" x14ac:dyDescent="0.25">
      <c r="A48" s="9"/>
      <c r="B48" s="350" t="s">
        <v>676</v>
      </c>
      <c r="C48" s="308"/>
      <c r="D48" s="351"/>
      <c r="E48" s="601">
        <v>0</v>
      </c>
      <c r="F48" s="683">
        <f>+E47*(E48-1)</f>
        <v>0</v>
      </c>
      <c r="G48" s="684" t="s">
        <v>998</v>
      </c>
      <c r="H48" s="9"/>
      <c r="I48" s="9"/>
      <c r="J48" s="9"/>
      <c r="K48" s="9"/>
    </row>
    <row r="49" spans="1:11" ht="15.6" x14ac:dyDescent="0.3">
      <c r="A49" s="9"/>
      <c r="B49" s="443" t="s">
        <v>629</v>
      </c>
      <c r="C49" s="613"/>
      <c r="D49" s="425"/>
      <c r="E49" s="688">
        <f>IF(E48&gt;0,E47*E48,E47)</f>
        <v>0</v>
      </c>
      <c r="F49" s="352"/>
      <c r="G49" s="9"/>
      <c r="H49" s="9"/>
      <c r="I49" s="9"/>
      <c r="J49" s="9"/>
      <c r="K49" s="9"/>
    </row>
    <row r="50" spans="1:11" ht="15.6" x14ac:dyDescent="0.3">
      <c r="A50" s="9"/>
      <c r="B50" s="350" t="s">
        <v>631</v>
      </c>
      <c r="C50" s="308"/>
      <c r="D50" s="602">
        <v>0</v>
      </c>
      <c r="E50" s="708">
        <f>+E49*D50</f>
        <v>0</v>
      </c>
      <c r="F50" s="352"/>
      <c r="G50" s="9"/>
      <c r="H50" s="9"/>
      <c r="I50" s="9"/>
      <c r="J50" s="9"/>
      <c r="K50" s="9"/>
    </row>
    <row r="51" spans="1:11" ht="15.6" x14ac:dyDescent="0.3">
      <c r="A51" s="9"/>
      <c r="B51" s="443" t="s">
        <v>677</v>
      </c>
      <c r="C51" s="613"/>
      <c r="D51" s="425"/>
      <c r="E51" s="688">
        <f>+E50*10</f>
        <v>0</v>
      </c>
      <c r="F51" s="814" t="s">
        <v>997</v>
      </c>
      <c r="G51" s="877">
        <f>IF(TotUnits&gt;0,E51/TotUnits,0)</f>
        <v>0</v>
      </c>
      <c r="H51" s="878"/>
      <c r="I51" s="9"/>
      <c r="J51" s="9"/>
      <c r="K51" s="9"/>
    </row>
    <row r="52" spans="1:11" ht="15.6" x14ac:dyDescent="0.3">
      <c r="A52" s="9"/>
      <c r="B52" s="350" t="s">
        <v>656</v>
      </c>
      <c r="C52" s="351"/>
      <c r="D52" s="351"/>
      <c r="E52" s="807">
        <v>0</v>
      </c>
      <c r="F52" s="352"/>
      <c r="G52" s="9"/>
      <c r="H52" s="9"/>
      <c r="I52" s="9"/>
      <c r="J52" s="9"/>
      <c r="K52" s="9"/>
    </row>
    <row r="53" spans="1:11" ht="15.6" thickBot="1" x14ac:dyDescent="0.3">
      <c r="A53" s="9"/>
      <c r="B53" s="350" t="s">
        <v>990</v>
      </c>
      <c r="C53" s="351"/>
      <c r="D53" s="351"/>
      <c r="E53" s="806">
        <f>+E52*10</f>
        <v>0</v>
      </c>
      <c r="G53" s="9"/>
      <c r="H53" s="9"/>
      <c r="I53" s="9"/>
      <c r="J53" s="9"/>
      <c r="K53" s="9"/>
    </row>
    <row r="54" spans="1:11" ht="16.2" thickTop="1" x14ac:dyDescent="0.3">
      <c r="A54" s="9"/>
      <c r="B54" s="422" t="s">
        <v>654</v>
      </c>
      <c r="C54" s="618"/>
      <c r="D54" s="602">
        <v>0</v>
      </c>
      <c r="E54" s="805">
        <f>+E53*D54</f>
        <v>0</v>
      </c>
      <c r="F54" s="352"/>
      <c r="G54" s="9"/>
      <c r="H54" s="9"/>
      <c r="I54" s="9"/>
      <c r="J54" s="9"/>
      <c r="K54" s="9"/>
    </row>
    <row r="55" spans="1:11" ht="15" x14ac:dyDescent="0.25">
      <c r="A55" s="9"/>
      <c r="B55" s="353" t="s">
        <v>680</v>
      </c>
      <c r="D55" s="602">
        <v>0</v>
      </c>
      <c r="E55" s="808">
        <f>+$E$54*D55</f>
        <v>0</v>
      </c>
      <c r="G55" s="9"/>
      <c r="H55" s="9"/>
      <c r="I55" s="9"/>
      <c r="J55" s="9"/>
      <c r="K55" s="9"/>
    </row>
    <row r="56" spans="1:11" ht="15" x14ac:dyDescent="0.25">
      <c r="A56" s="9"/>
      <c r="B56" s="353" t="s">
        <v>991</v>
      </c>
      <c r="D56" s="691">
        <f>100%-D55</f>
        <v>1</v>
      </c>
      <c r="E56" s="809">
        <f>+$E$54*D56</f>
        <v>0</v>
      </c>
      <c r="G56" s="9"/>
      <c r="H56" s="9"/>
      <c r="I56" s="9"/>
      <c r="J56" s="9"/>
      <c r="K56" s="9"/>
    </row>
    <row r="57" spans="1:11" ht="15" x14ac:dyDescent="0.25">
      <c r="A57" s="9"/>
      <c r="B57" s="643" t="s">
        <v>623</v>
      </c>
      <c r="C57" s="644"/>
      <c r="D57" s="644"/>
      <c r="E57" s="689">
        <f>SUM(E55:E56)</f>
        <v>0</v>
      </c>
      <c r="G57" s="9"/>
      <c r="H57" s="9"/>
      <c r="I57" s="9"/>
      <c r="J57" s="9"/>
      <c r="K57" s="9"/>
    </row>
    <row r="58" spans="1:11" ht="15.6" x14ac:dyDescent="0.3">
      <c r="A58" s="9"/>
      <c r="B58" s="354"/>
      <c r="C58" s="279"/>
      <c r="D58" s="355" t="s">
        <v>624</v>
      </c>
      <c r="E58" s="325">
        <f>+E57+E41</f>
        <v>0</v>
      </c>
      <c r="F58" s="604">
        <f>IF(E58=0,0,E58/$E$70)</f>
        <v>0</v>
      </c>
      <c r="G58" s="343"/>
      <c r="H58" s="343"/>
      <c r="I58" s="349"/>
      <c r="K58" s="9"/>
    </row>
    <row r="59" spans="1:11" ht="7.5" customHeight="1" x14ac:dyDescent="0.25">
      <c r="A59" s="9"/>
      <c r="B59" s="9"/>
      <c r="C59" s="9"/>
      <c r="D59" s="9"/>
      <c r="E59" s="9"/>
      <c r="F59" s="9"/>
      <c r="G59" s="9"/>
      <c r="H59" s="9"/>
      <c r="I59" s="9"/>
      <c r="J59" s="9"/>
      <c r="K59" s="9"/>
    </row>
    <row r="60" spans="1:11" ht="15.6" x14ac:dyDescent="0.3">
      <c r="A60" s="9"/>
      <c r="B60" s="356" t="s">
        <v>223</v>
      </c>
      <c r="C60" s="9"/>
      <c r="D60" s="9"/>
      <c r="E60" s="9"/>
      <c r="F60" s="9"/>
      <c r="G60" s="9"/>
      <c r="H60" s="9"/>
      <c r="I60" s="9"/>
      <c r="J60" s="9"/>
      <c r="K60" s="9"/>
    </row>
    <row r="61" spans="1:11" ht="15" x14ac:dyDescent="0.25">
      <c r="A61" s="9">
        <v>1</v>
      </c>
      <c r="B61" s="874" t="s">
        <v>224</v>
      </c>
      <c r="C61" s="874"/>
      <c r="D61" s="874"/>
      <c r="E61" s="357"/>
      <c r="F61" s="279"/>
      <c r="G61" s="279"/>
      <c r="H61" s="279"/>
      <c r="I61" s="279"/>
      <c r="J61" s="9"/>
      <c r="K61" s="9"/>
    </row>
    <row r="62" spans="1:11" ht="15" x14ac:dyDescent="0.25">
      <c r="A62" s="9">
        <v>2</v>
      </c>
      <c r="B62" s="875" t="s">
        <v>225</v>
      </c>
      <c r="C62" s="875"/>
      <c r="D62" s="875"/>
      <c r="E62" s="322"/>
      <c r="F62" s="9"/>
      <c r="G62" s="9"/>
      <c r="H62" s="9"/>
      <c r="I62" s="9"/>
      <c r="J62" s="9"/>
      <c r="K62" s="9"/>
    </row>
    <row r="63" spans="1:11" ht="15" x14ac:dyDescent="0.25">
      <c r="A63" s="9">
        <v>3</v>
      </c>
      <c r="B63" s="871" t="s">
        <v>625</v>
      </c>
      <c r="C63" s="871"/>
      <c r="D63" s="871"/>
      <c r="E63" s="358">
        <v>0</v>
      </c>
      <c r="F63" s="9"/>
      <c r="G63" s="9"/>
      <c r="H63" s="9"/>
      <c r="I63" s="9"/>
      <c r="J63" s="9"/>
      <c r="K63" s="9"/>
    </row>
    <row r="64" spans="1:11" ht="15" x14ac:dyDescent="0.25">
      <c r="A64" s="9">
        <v>4</v>
      </c>
      <c r="B64" s="871" t="s">
        <v>681</v>
      </c>
      <c r="C64" s="871"/>
      <c r="D64" s="871"/>
      <c r="E64" s="358"/>
      <c r="F64" s="9"/>
      <c r="G64" s="9"/>
      <c r="H64" s="9"/>
      <c r="I64" s="9"/>
      <c r="J64" s="9"/>
      <c r="K64" s="9"/>
    </row>
    <row r="65" spans="1:11" ht="15" x14ac:dyDescent="0.25">
      <c r="A65" s="9">
        <v>5</v>
      </c>
      <c r="B65" s="871" t="s">
        <v>993</v>
      </c>
      <c r="C65" s="871"/>
      <c r="D65" s="871"/>
      <c r="E65" s="358"/>
      <c r="F65" s="9"/>
      <c r="G65" s="9"/>
      <c r="H65" s="9"/>
      <c r="I65" s="9"/>
      <c r="J65" s="9"/>
      <c r="K65" s="9"/>
    </row>
    <row r="66" spans="1:11" ht="15" x14ac:dyDescent="0.25">
      <c r="A66" s="9">
        <v>6</v>
      </c>
      <c r="B66" s="871" t="s">
        <v>15</v>
      </c>
      <c r="C66" s="871"/>
      <c r="D66" s="871"/>
      <c r="E66" s="358"/>
      <c r="F66" s="9"/>
      <c r="G66" s="9"/>
      <c r="H66" s="9"/>
      <c r="I66" s="9"/>
      <c r="J66" s="9"/>
      <c r="K66" s="9"/>
    </row>
    <row r="67" spans="1:11" ht="15" x14ac:dyDescent="0.25">
      <c r="A67" s="9">
        <v>7</v>
      </c>
      <c r="B67" s="871"/>
      <c r="C67" s="871"/>
      <c r="D67" s="871"/>
      <c r="E67" s="334"/>
      <c r="F67" s="9"/>
      <c r="G67" s="9"/>
      <c r="H67" s="9"/>
      <c r="I67" s="9"/>
      <c r="J67" s="9"/>
      <c r="K67" s="9"/>
    </row>
    <row r="68" spans="1:11" ht="15.6" x14ac:dyDescent="0.3">
      <c r="A68" s="9"/>
      <c r="B68" s="324" t="s">
        <v>199</v>
      </c>
      <c r="C68" s="336"/>
      <c r="D68" s="336"/>
      <c r="E68" s="337">
        <f>SUM(E61:E67)</f>
        <v>0</v>
      </c>
      <c r="F68" s="604">
        <f>IF(E68=0,0,E68/$E$70)</f>
        <v>0</v>
      </c>
      <c r="G68" s="9"/>
      <c r="H68" s="9"/>
      <c r="I68" s="9"/>
      <c r="J68" s="9"/>
      <c r="K68" s="9"/>
    </row>
    <row r="69" spans="1:11" ht="6.75" customHeight="1" x14ac:dyDescent="0.25">
      <c r="A69" s="9"/>
      <c r="B69" s="9"/>
      <c r="C69" s="9"/>
      <c r="D69" s="9"/>
      <c r="E69" s="9"/>
      <c r="F69" s="9"/>
      <c r="G69" s="9"/>
      <c r="H69" s="9"/>
      <c r="I69" s="9"/>
      <c r="J69" s="9"/>
      <c r="K69" s="9"/>
    </row>
    <row r="70" spans="1:11" ht="16.2" thickBot="1" x14ac:dyDescent="0.35">
      <c r="A70" s="9"/>
      <c r="B70" s="359" t="s">
        <v>992</v>
      </c>
      <c r="C70" s="9"/>
      <c r="D70" s="9"/>
      <c r="E70" s="360">
        <f>+E68+E58+E34</f>
        <v>0</v>
      </c>
      <c r="F70" s="605">
        <f>IF(E70=0,0,E70/$E$70)</f>
        <v>0</v>
      </c>
      <c r="G70" s="9"/>
      <c r="H70" s="9"/>
      <c r="I70" s="9"/>
      <c r="J70" s="9"/>
      <c r="K70" s="9"/>
    </row>
    <row r="71" spans="1:11" ht="16.2" thickTop="1" x14ac:dyDescent="0.3">
      <c r="A71" s="9"/>
      <c r="B71" s="361" t="s">
        <v>227</v>
      </c>
      <c r="C71" s="9"/>
      <c r="D71" s="9"/>
      <c r="E71" s="9"/>
      <c r="F71" s="9"/>
      <c r="G71" s="9"/>
      <c r="H71" s="9"/>
      <c r="I71" s="9"/>
      <c r="J71" s="9"/>
      <c r="K71" s="9"/>
    </row>
    <row r="72" spans="1:11" x14ac:dyDescent="0.25">
      <c r="A72" s="9"/>
      <c r="B72" s="9"/>
      <c r="C72" s="9"/>
      <c r="D72" s="9"/>
      <c r="E72" s="9"/>
      <c r="F72" s="9"/>
      <c r="G72" s="9"/>
      <c r="H72" s="9"/>
      <c r="I72" s="9"/>
      <c r="J72" s="9"/>
      <c r="K72" s="9"/>
    </row>
    <row r="73" spans="1:11" x14ac:dyDescent="0.25">
      <c r="A73" s="9"/>
      <c r="B73" s="9"/>
      <c r="C73" s="9"/>
      <c r="D73" s="9"/>
      <c r="E73" s="9"/>
      <c r="F73" s="9"/>
      <c r="G73" s="9"/>
      <c r="H73" s="9"/>
      <c r="I73" s="9"/>
      <c r="J73" s="9"/>
      <c r="K73" s="9"/>
    </row>
    <row r="74" spans="1:11" x14ac:dyDescent="0.25">
      <c r="A74" s="9"/>
      <c r="B74" s="9"/>
      <c r="C74" s="9"/>
      <c r="D74" s="9"/>
      <c r="E74" s="9"/>
      <c r="F74" s="9"/>
      <c r="G74" s="9"/>
      <c r="H74" s="9"/>
      <c r="I74" s="9"/>
      <c r="J74" s="9"/>
      <c r="K74" s="9"/>
    </row>
    <row r="75" spans="1:11" x14ac:dyDescent="0.25">
      <c r="A75" s="9"/>
      <c r="B75" s="9"/>
      <c r="C75" s="9"/>
      <c r="D75" s="9"/>
      <c r="E75" s="9"/>
      <c r="F75" s="9"/>
      <c r="G75" s="9"/>
      <c r="H75" s="9"/>
      <c r="I75" s="9"/>
      <c r="J75" s="9"/>
      <c r="K75" s="9"/>
    </row>
    <row r="76" spans="1:11" x14ac:dyDescent="0.25">
      <c r="A76" s="9"/>
      <c r="B76" s="9"/>
      <c r="C76" s="9"/>
      <c r="D76" s="9"/>
      <c r="E76" s="9"/>
      <c r="F76" s="9"/>
      <c r="G76" s="9"/>
      <c r="H76" s="9"/>
      <c r="I76" s="9"/>
      <c r="J76" s="9"/>
      <c r="K76" s="9"/>
    </row>
    <row r="77" spans="1:11" x14ac:dyDescent="0.25">
      <c r="A77" s="9"/>
      <c r="B77" s="9"/>
      <c r="C77" s="9"/>
      <c r="D77" s="9"/>
      <c r="E77" s="9"/>
      <c r="F77" s="9"/>
      <c r="G77" s="9"/>
      <c r="H77" s="9"/>
      <c r="I77" s="9"/>
      <c r="J77" s="9"/>
      <c r="K77" s="9"/>
    </row>
    <row r="78" spans="1:11" x14ac:dyDescent="0.25">
      <c r="A78" s="9"/>
      <c r="B78" s="9"/>
      <c r="C78" s="9"/>
      <c r="D78" s="9"/>
      <c r="E78" s="9"/>
      <c r="F78" s="9"/>
      <c r="G78" s="9"/>
      <c r="H78" s="9"/>
      <c r="I78" s="9"/>
      <c r="J78" s="9"/>
      <c r="K78" s="9"/>
    </row>
    <row r="79" spans="1:11" x14ac:dyDescent="0.25">
      <c r="A79" s="9"/>
      <c r="B79" s="9"/>
      <c r="C79" s="9"/>
      <c r="D79" s="9"/>
      <c r="E79" s="9"/>
      <c r="F79" s="9"/>
      <c r="G79" s="9"/>
      <c r="H79" s="9"/>
      <c r="I79" s="9"/>
      <c r="J79" s="9"/>
      <c r="K79" s="9"/>
    </row>
    <row r="80" spans="1:11" x14ac:dyDescent="0.25">
      <c r="A80" s="9"/>
      <c r="B80" s="9"/>
      <c r="C80" s="9"/>
      <c r="D80" s="9"/>
      <c r="E80" s="9"/>
      <c r="F80" s="9"/>
      <c r="G80" s="9"/>
      <c r="H80" s="9"/>
      <c r="I80" s="9"/>
      <c r="J80" s="9"/>
      <c r="K80" s="9"/>
    </row>
    <row r="81" spans="1:11" x14ac:dyDescent="0.25">
      <c r="A81" s="9"/>
      <c r="B81" s="9"/>
      <c r="C81" s="9"/>
      <c r="D81" s="9"/>
      <c r="E81" s="9"/>
      <c r="F81" s="9"/>
      <c r="G81" s="9"/>
      <c r="H81" s="9"/>
      <c r="I81" s="9"/>
      <c r="J81" s="9"/>
      <c r="K81" s="9"/>
    </row>
    <row r="82" spans="1:11" x14ac:dyDescent="0.25">
      <c r="A82" s="9"/>
      <c r="B82" s="9"/>
      <c r="C82" s="9"/>
      <c r="D82" s="9"/>
      <c r="E82" s="9"/>
      <c r="F82" s="9"/>
      <c r="G82" s="9"/>
      <c r="H82" s="9"/>
      <c r="I82" s="9"/>
      <c r="J82" s="9"/>
      <c r="K82" s="9"/>
    </row>
    <row r="83" spans="1:11" x14ac:dyDescent="0.25">
      <c r="A83" s="9"/>
      <c r="B83" s="9"/>
      <c r="C83" s="9"/>
      <c r="D83" s="9"/>
      <c r="E83" s="9"/>
      <c r="F83" s="9"/>
      <c r="G83" s="9"/>
      <c r="H83" s="9"/>
      <c r="I83" s="9"/>
      <c r="J83" s="9"/>
      <c r="K83" s="9"/>
    </row>
    <row r="84" spans="1:11" x14ac:dyDescent="0.25">
      <c r="A84" s="9"/>
      <c r="B84" s="9"/>
      <c r="C84" s="9"/>
      <c r="D84" s="9"/>
      <c r="E84" s="9"/>
      <c r="F84" s="9"/>
      <c r="G84" s="9"/>
      <c r="H84" s="9"/>
      <c r="I84" s="9"/>
      <c r="J84" s="9"/>
      <c r="K84" s="9"/>
    </row>
    <row r="85" spans="1:11" x14ac:dyDescent="0.25">
      <c r="A85" s="9"/>
      <c r="B85" s="9"/>
      <c r="C85" s="9"/>
      <c r="D85" s="9"/>
      <c r="E85" s="9"/>
      <c r="F85" s="9"/>
      <c r="G85" s="9"/>
      <c r="H85" s="9"/>
      <c r="I85" s="9"/>
      <c r="J85" s="9"/>
      <c r="K85" s="9"/>
    </row>
    <row r="86" spans="1:11" x14ac:dyDescent="0.25">
      <c r="A86" s="9"/>
      <c r="B86" s="9"/>
      <c r="C86" s="9"/>
      <c r="D86" s="9"/>
      <c r="E86" s="9"/>
      <c r="F86" s="9"/>
      <c r="G86" s="9"/>
      <c r="H86" s="9"/>
      <c r="I86" s="9"/>
      <c r="J86" s="9"/>
      <c r="K86" s="9"/>
    </row>
    <row r="87" spans="1:11" x14ac:dyDescent="0.25">
      <c r="A87" s="9"/>
      <c r="B87" s="9"/>
      <c r="C87" s="9"/>
      <c r="D87" s="9"/>
      <c r="E87" s="9"/>
      <c r="F87" s="9"/>
      <c r="G87" s="9"/>
      <c r="H87" s="9"/>
      <c r="I87" s="9"/>
      <c r="J87" s="9"/>
      <c r="K87" s="9"/>
    </row>
    <row r="88" spans="1:11" x14ac:dyDescent="0.25">
      <c r="A88" s="9"/>
      <c r="B88" s="9"/>
      <c r="C88" s="9"/>
      <c r="D88" s="9"/>
      <c r="E88" s="9"/>
      <c r="F88" s="9"/>
      <c r="G88" s="9"/>
      <c r="H88" s="9"/>
      <c r="I88" s="9"/>
      <c r="J88" s="9"/>
      <c r="K88" s="9"/>
    </row>
    <row r="89" spans="1:11" x14ac:dyDescent="0.25">
      <c r="A89" s="9"/>
      <c r="B89" s="9"/>
      <c r="C89" s="9"/>
      <c r="D89" s="9"/>
      <c r="E89" s="9"/>
      <c r="F89" s="9"/>
      <c r="G89" s="9"/>
      <c r="H89" s="9"/>
      <c r="I89" s="9"/>
      <c r="J89" s="9"/>
      <c r="K89" s="9"/>
    </row>
    <row r="90" spans="1:11" x14ac:dyDescent="0.25">
      <c r="A90" s="9"/>
      <c r="B90" s="9"/>
      <c r="C90" s="9"/>
      <c r="D90" s="9"/>
      <c r="E90" s="9"/>
      <c r="F90" s="9"/>
      <c r="G90" s="9"/>
      <c r="H90" s="9"/>
      <c r="I90" s="9"/>
      <c r="J90" s="9"/>
      <c r="K90" s="9"/>
    </row>
  </sheetData>
  <sheetProtection algorithmName="SHA-512" hashValue="b1W7r/Sfpl+RSnZyWd7entpBKFI6a13moJw2G3oXJUc1ofBVXxdt2zbiSVJ8+d0Rv6cUj3tbe1O34DSc4/DNHQ==" saltValue="zk6xCBHT02of8i98FrkQYw==" spinCount="100000" sheet="1" objects="1" scenarios="1"/>
  <mergeCells count="18">
    <mergeCell ref="B28:D28"/>
    <mergeCell ref="G25:H25"/>
    <mergeCell ref="B16:D16"/>
    <mergeCell ref="B17:D17"/>
    <mergeCell ref="B22:D22"/>
    <mergeCell ref="B27:D27"/>
    <mergeCell ref="F36:I36"/>
    <mergeCell ref="B37:I37"/>
    <mergeCell ref="B61:D61"/>
    <mergeCell ref="B62:D62"/>
    <mergeCell ref="B63:D63"/>
    <mergeCell ref="F46:G46"/>
    <mergeCell ref="G51:H51"/>
    <mergeCell ref="B64:D64"/>
    <mergeCell ref="B65:D65"/>
    <mergeCell ref="B66:D66"/>
    <mergeCell ref="B67:D67"/>
    <mergeCell ref="B33:D33"/>
  </mergeCells>
  <conditionalFormatting sqref="G34">
    <cfRule type="expression" dxfId="0" priority="1" stopIfTrue="1">
      <formula>MOD(ROW(),2)=0</formula>
    </cfRule>
  </conditionalFormatting>
  <pageMargins left="0.25" right="0.25" top="0.5" bottom="0.45" header="0.25" footer="0.25"/>
  <pageSetup scale="73" orientation="portrait" r:id="rId1"/>
  <headerFooter alignWithMargins="0">
    <oddHeader xml:space="preserve">&amp;L &amp;C &amp;R </oddHeader>
    <oddFooter>&amp;L&amp;7&amp;D NHD 775.687.2033&amp;C&amp;7&amp;F  &amp;A&amp;R&amp;7Page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162"/>
  <sheetViews>
    <sheetView showGridLines="0" zoomScaleNormal="100" zoomScaleSheetLayoutView="100" workbookViewId="0"/>
  </sheetViews>
  <sheetFormatPr defaultColWidth="9.109375" defaultRowHeight="13.2" x14ac:dyDescent="0.25"/>
  <cols>
    <col min="1" max="1" width="6" style="2" customWidth="1"/>
    <col min="2" max="2" width="5" style="2" customWidth="1"/>
    <col min="3" max="3" width="35.6640625" style="2" customWidth="1"/>
    <col min="4" max="4" width="16.88671875" style="2" customWidth="1"/>
    <col min="5" max="5" width="22.44140625" style="2" customWidth="1"/>
    <col min="6" max="6" width="16.5546875" style="2" customWidth="1"/>
    <col min="7" max="7" width="13.6640625" style="2" customWidth="1"/>
    <col min="8" max="8" width="13.88671875" style="2" customWidth="1"/>
    <col min="9" max="9" width="12.5546875" style="2" customWidth="1"/>
    <col min="10" max="16384" width="9.109375" style="2"/>
  </cols>
  <sheetData>
    <row r="1" spans="1:10" x14ac:dyDescent="0.25">
      <c r="A1" s="1" t="str">
        <f>Div</f>
        <v>State of Nevada Housing Division</v>
      </c>
      <c r="E1" s="14" t="s">
        <v>20</v>
      </c>
      <c r="F1" s="14"/>
    </row>
    <row r="2" spans="1:10" ht="15.6" x14ac:dyDescent="0.3">
      <c r="A2" s="4" t="str">
        <f>nhd</f>
        <v>2014 LOW-INCOME HOUSING UNIVERSAL FUNDING APPLICATION</v>
      </c>
      <c r="B2" s="5"/>
      <c r="C2" s="5"/>
      <c r="D2" s="6"/>
      <c r="E2" s="6"/>
    </row>
    <row r="3" spans="1:10" ht="15.6" x14ac:dyDescent="0.3">
      <c r="A3" s="7" t="s">
        <v>228</v>
      </c>
      <c r="B3" s="8"/>
      <c r="C3" s="8"/>
      <c r="D3" s="6"/>
      <c r="E3" s="6"/>
      <c r="F3" s="6"/>
      <c r="G3" s="6"/>
      <c r="H3" s="6"/>
      <c r="I3" s="6"/>
    </row>
    <row r="4" spans="1:10" x14ac:dyDescent="0.25">
      <c r="A4" s="9"/>
      <c r="B4" s="9"/>
      <c r="C4" s="9"/>
      <c r="D4" s="9"/>
      <c r="E4" s="9"/>
      <c r="F4" s="9"/>
      <c r="G4" s="9"/>
      <c r="H4" s="9"/>
      <c r="I4" s="9"/>
      <c r="J4" s="9"/>
    </row>
    <row r="5" spans="1:10" ht="15.6" x14ac:dyDescent="0.3">
      <c r="A5" s="9" t="s">
        <v>229</v>
      </c>
      <c r="B5" s="362" t="s">
        <v>230</v>
      </c>
      <c r="C5" s="9"/>
      <c r="D5" s="9"/>
      <c r="E5" s="9"/>
      <c r="F5" s="9"/>
      <c r="G5" s="9"/>
      <c r="H5" s="9"/>
      <c r="I5" s="9"/>
      <c r="J5" s="9"/>
    </row>
    <row r="6" spans="1:10" ht="15.75" customHeight="1" x14ac:dyDescent="0.25">
      <c r="A6" s="888" t="s">
        <v>659</v>
      </c>
      <c r="B6" s="888"/>
      <c r="C6" s="888"/>
      <c r="D6" s="888"/>
      <c r="E6" s="888"/>
      <c r="F6" s="888"/>
      <c r="G6" s="9"/>
      <c r="H6" s="9"/>
      <c r="I6" s="9"/>
      <c r="J6" s="9"/>
    </row>
    <row r="7" spans="1:10" ht="15.6" x14ac:dyDescent="0.25">
      <c r="A7" s="9"/>
      <c r="B7" s="363" t="s">
        <v>231</v>
      </c>
      <c r="C7" s="9"/>
      <c r="D7" s="9"/>
      <c r="E7" s="9"/>
      <c r="F7" s="9"/>
      <c r="G7" s="9"/>
      <c r="H7" s="9"/>
      <c r="I7" s="9"/>
      <c r="J7" s="9"/>
    </row>
    <row r="8" spans="1:10" ht="15" x14ac:dyDescent="0.25">
      <c r="A8" s="9"/>
      <c r="B8" s="350" t="s">
        <v>92</v>
      </c>
      <c r="C8" s="9"/>
      <c r="D8" s="364">
        <f>'Self-Scoring'!D12</f>
        <v>0</v>
      </c>
      <c r="E8" s="311" t="s">
        <v>208</v>
      </c>
      <c r="F8" s="309">
        <f>IF(OR(D8=0,D123=0),0,D123/D8)</f>
        <v>0</v>
      </c>
      <c r="G8" s="9"/>
      <c r="H8" s="9"/>
      <c r="I8" s="9"/>
      <c r="J8" s="9"/>
    </row>
    <row r="9" spans="1:10" ht="15" x14ac:dyDescent="0.25">
      <c r="A9" s="9"/>
      <c r="B9" s="350" t="s">
        <v>30</v>
      </c>
      <c r="C9" s="9"/>
      <c r="D9" s="365">
        <f>'Self-Scoring'!F12</f>
        <v>0</v>
      </c>
      <c r="E9" s="311" t="s">
        <v>232</v>
      </c>
      <c r="F9" s="741">
        <f>IF(OR(D8=0,F129=0),0,(F129/D8))</f>
        <v>0</v>
      </c>
      <c r="G9" s="9"/>
      <c r="H9" s="9"/>
      <c r="I9" s="9"/>
      <c r="J9" s="9"/>
    </row>
    <row r="10" spans="1:10" ht="15" x14ac:dyDescent="0.25">
      <c r="A10" s="9"/>
      <c r="B10" s="350" t="s">
        <v>32</v>
      </c>
      <c r="C10" s="9"/>
      <c r="D10" s="366">
        <f>IF(OR(D8=0,D9=0),0,D8/D9)</f>
        <v>0</v>
      </c>
      <c r="E10" s="311" t="s">
        <v>233</v>
      </c>
      <c r="F10" s="367">
        <f>IF(OR(F8=0,F9=0),0,F9/F8)</f>
        <v>0</v>
      </c>
      <c r="G10" s="9"/>
      <c r="H10" s="9"/>
      <c r="I10" s="9"/>
      <c r="J10" s="9"/>
    </row>
    <row r="11" spans="1:10" ht="15" x14ac:dyDescent="0.25">
      <c r="A11" s="9"/>
      <c r="B11" s="353"/>
      <c r="D11" s="9"/>
      <c r="E11" s="9"/>
      <c r="F11" s="9"/>
      <c r="G11" s="9"/>
      <c r="H11" s="9"/>
      <c r="I11" s="9"/>
      <c r="J11" s="9"/>
    </row>
    <row r="12" spans="1:10" ht="46.8" x14ac:dyDescent="0.25">
      <c r="A12" s="9"/>
      <c r="B12" s="9"/>
      <c r="C12" s="368" t="s">
        <v>234</v>
      </c>
      <c r="D12" s="368" t="s">
        <v>235</v>
      </c>
      <c r="E12" s="368" t="s">
        <v>236</v>
      </c>
      <c r="F12" s="368" t="s">
        <v>237</v>
      </c>
      <c r="G12" s="9"/>
      <c r="H12" s="276"/>
      <c r="I12" s="276"/>
      <c r="J12" s="276"/>
    </row>
    <row r="13" spans="1:10" ht="15.6" x14ac:dyDescent="0.25">
      <c r="A13" s="9"/>
      <c r="B13" s="9"/>
      <c r="C13" s="369" t="s">
        <v>238</v>
      </c>
      <c r="D13" s="370"/>
      <c r="E13" s="370"/>
      <c r="F13" s="370"/>
      <c r="G13" s="371"/>
      <c r="H13" s="276"/>
      <c r="I13" s="276"/>
      <c r="J13" s="276"/>
    </row>
    <row r="14" spans="1:10" ht="15" x14ac:dyDescent="0.25">
      <c r="A14" s="9"/>
      <c r="C14" s="372" t="s">
        <v>239</v>
      </c>
      <c r="D14" s="373">
        <v>0</v>
      </c>
      <c r="E14" s="374" t="s">
        <v>240</v>
      </c>
      <c r="F14" s="374" t="s">
        <v>240</v>
      </c>
      <c r="G14" s="276"/>
      <c r="H14" s="276"/>
      <c r="I14" s="276"/>
      <c r="J14" s="276"/>
    </row>
    <row r="15" spans="1:10" ht="15" x14ac:dyDescent="0.25">
      <c r="A15" s="9"/>
      <c r="C15" s="375" t="s">
        <v>241</v>
      </c>
      <c r="D15" s="376"/>
      <c r="E15" s="377"/>
      <c r="F15" s="377"/>
      <c r="G15" s="371"/>
      <c r="H15" s="276"/>
      <c r="I15" s="276"/>
      <c r="J15" s="276"/>
    </row>
    <row r="16" spans="1:10" ht="15" x14ac:dyDescent="0.25">
      <c r="A16" s="9"/>
      <c r="C16" s="375" t="s">
        <v>661</v>
      </c>
      <c r="D16" s="322"/>
      <c r="E16" s="322"/>
      <c r="F16" s="322"/>
      <c r="G16" s="9"/>
      <c r="H16" s="276"/>
      <c r="I16" s="276"/>
      <c r="J16" s="276"/>
    </row>
    <row r="17" spans="1:10" ht="15" x14ac:dyDescent="0.25">
      <c r="A17" s="9"/>
      <c r="C17" s="375" t="s">
        <v>662</v>
      </c>
      <c r="D17" s="322"/>
      <c r="E17" s="374" t="s">
        <v>240</v>
      </c>
      <c r="F17" s="374" t="s">
        <v>240</v>
      </c>
      <c r="G17" s="9"/>
      <c r="H17" s="276"/>
      <c r="I17" s="276"/>
      <c r="J17" s="276"/>
    </row>
    <row r="18" spans="1:10" ht="15" x14ac:dyDescent="0.25">
      <c r="A18" s="9"/>
      <c r="C18" s="378" t="s">
        <v>663</v>
      </c>
      <c r="D18" s="358"/>
      <c r="E18" s="358"/>
      <c r="F18" s="322"/>
      <c r="G18" s="9"/>
      <c r="H18" s="276"/>
      <c r="I18" s="276"/>
      <c r="J18" s="276"/>
    </row>
    <row r="19" spans="1:10" ht="15" x14ac:dyDescent="0.25">
      <c r="A19" s="9"/>
      <c r="C19" s="379" t="s">
        <v>242</v>
      </c>
      <c r="D19" s="380"/>
      <c r="E19" s="381"/>
      <c r="F19" s="377"/>
      <c r="G19" s="9"/>
      <c r="H19" s="276"/>
      <c r="I19" s="276"/>
      <c r="J19" s="276"/>
    </row>
    <row r="20" spans="1:10" ht="15" x14ac:dyDescent="0.25">
      <c r="A20" s="9"/>
      <c r="C20" s="379" t="s">
        <v>660</v>
      </c>
      <c r="D20" s="358"/>
      <c r="E20" s="358"/>
      <c r="F20" s="322"/>
      <c r="G20" s="371"/>
      <c r="H20" s="276"/>
      <c r="I20" s="276"/>
      <c r="J20" s="276"/>
    </row>
    <row r="21" spans="1:10" ht="15" x14ac:dyDescent="0.25">
      <c r="A21" s="9"/>
      <c r="C21" s="379" t="s">
        <v>671</v>
      </c>
      <c r="D21" s="358"/>
      <c r="E21" s="358"/>
      <c r="F21" s="322"/>
      <c r="G21" s="371"/>
      <c r="H21" s="276"/>
      <c r="I21" s="276"/>
      <c r="J21" s="276"/>
    </row>
    <row r="22" spans="1:10" ht="15" x14ac:dyDescent="0.25">
      <c r="A22" s="9"/>
      <c r="C22" s="379" t="s">
        <v>672</v>
      </c>
      <c r="D22" s="358"/>
      <c r="E22" s="374" t="s">
        <v>240</v>
      </c>
      <c r="F22" s="374" t="s">
        <v>240</v>
      </c>
      <c r="G22" s="9"/>
      <c r="H22" s="9"/>
      <c r="I22" s="9"/>
      <c r="J22" s="9"/>
    </row>
    <row r="23" spans="1:10" ht="15" x14ac:dyDescent="0.25">
      <c r="A23" s="9"/>
      <c r="C23" s="382" t="s">
        <v>250</v>
      </c>
      <c r="D23" s="383"/>
      <c r="E23" s="384" t="s">
        <v>240</v>
      </c>
      <c r="F23" s="384" t="s">
        <v>240</v>
      </c>
      <c r="G23" s="9"/>
      <c r="H23" s="9"/>
      <c r="I23" s="9"/>
      <c r="J23" s="9"/>
    </row>
    <row r="24" spans="1:10" ht="15.6" x14ac:dyDescent="0.25">
      <c r="A24" s="9"/>
      <c r="C24" s="385" t="s">
        <v>199</v>
      </c>
      <c r="D24" s="386">
        <f>SUM(D20:D23,D16:D18,D14)</f>
        <v>0</v>
      </c>
      <c r="E24" s="386">
        <f>+E20+E18+E16</f>
        <v>0</v>
      </c>
      <c r="F24" s="387">
        <f>+F20+F18+F16</f>
        <v>0</v>
      </c>
      <c r="G24" s="9"/>
      <c r="H24" s="9"/>
      <c r="I24" s="9"/>
      <c r="J24" s="9"/>
    </row>
    <row r="25" spans="1:10" ht="15" x14ac:dyDescent="0.25">
      <c r="A25" s="9"/>
      <c r="C25" s="388"/>
      <c r="D25" s="389"/>
      <c r="E25" s="389"/>
      <c r="F25" s="311"/>
      <c r="G25" s="9"/>
      <c r="H25" s="9"/>
      <c r="I25" s="9"/>
      <c r="J25" s="9"/>
    </row>
    <row r="26" spans="1:10" ht="15.6" x14ac:dyDescent="0.25">
      <c r="A26" s="9"/>
      <c r="C26" s="885" t="s">
        <v>243</v>
      </c>
      <c r="D26" s="885"/>
      <c r="E26" s="885"/>
      <c r="F26" s="390"/>
      <c r="G26" s="9"/>
      <c r="H26" s="9"/>
      <c r="I26" s="9"/>
      <c r="J26" s="9"/>
    </row>
    <row r="27" spans="1:10" ht="15" x14ac:dyDescent="0.25">
      <c r="A27" s="9"/>
      <c r="C27" s="132" t="s">
        <v>244</v>
      </c>
      <c r="D27" s="323"/>
      <c r="E27" s="323"/>
      <c r="F27" s="323"/>
      <c r="G27" s="9"/>
      <c r="H27" s="9"/>
      <c r="I27" s="9"/>
      <c r="J27" s="9"/>
    </row>
    <row r="28" spans="1:10" ht="15" x14ac:dyDescent="0.25">
      <c r="A28" s="9"/>
      <c r="C28" s="375" t="s">
        <v>245</v>
      </c>
      <c r="D28" s="322"/>
      <c r="E28" s="322"/>
      <c r="F28" s="322"/>
      <c r="G28" s="9"/>
      <c r="H28" s="9"/>
      <c r="I28" s="9"/>
      <c r="J28" s="9"/>
    </row>
    <row r="29" spans="1:10" ht="15" x14ac:dyDescent="0.25">
      <c r="A29" s="9"/>
      <c r="C29" s="372" t="s">
        <v>246</v>
      </c>
      <c r="D29" s="322"/>
      <c r="E29" s="322"/>
      <c r="F29" s="322"/>
      <c r="G29" s="9"/>
      <c r="H29" s="9"/>
      <c r="I29" s="9"/>
      <c r="J29" s="9"/>
    </row>
    <row r="30" spans="1:10" ht="15" x14ac:dyDescent="0.25">
      <c r="A30" s="9"/>
      <c r="C30" s="372" t="s">
        <v>247</v>
      </c>
      <c r="D30" s="322"/>
      <c r="E30" s="322"/>
      <c r="F30" s="322"/>
      <c r="G30" s="9"/>
      <c r="H30" s="9"/>
      <c r="I30" s="9"/>
      <c r="J30" s="9"/>
    </row>
    <row r="31" spans="1:10" ht="15" x14ac:dyDescent="0.25">
      <c r="A31" s="9"/>
      <c r="C31" s="375" t="s">
        <v>250</v>
      </c>
      <c r="D31" s="322"/>
      <c r="E31" s="322"/>
      <c r="F31" s="322"/>
      <c r="G31" s="9"/>
      <c r="H31" s="9"/>
      <c r="I31" s="9"/>
      <c r="J31" s="9"/>
    </row>
    <row r="32" spans="1:10" ht="15" x14ac:dyDescent="0.25">
      <c r="A32" s="9"/>
      <c r="C32" s="375" t="s">
        <v>293</v>
      </c>
      <c r="D32" s="322"/>
      <c r="E32" s="322"/>
      <c r="F32" s="322"/>
      <c r="G32" s="9"/>
      <c r="H32" s="9"/>
      <c r="I32" s="9"/>
      <c r="J32" s="9"/>
    </row>
    <row r="33" spans="1:10" ht="15" x14ac:dyDescent="0.25">
      <c r="A33" s="9"/>
      <c r="C33" s="375" t="s">
        <v>294</v>
      </c>
      <c r="D33" s="322"/>
      <c r="E33" s="322"/>
      <c r="F33" s="322"/>
      <c r="G33" s="9"/>
      <c r="H33" s="9"/>
      <c r="I33" s="9"/>
      <c r="J33" s="9"/>
    </row>
    <row r="34" spans="1:10" ht="15" x14ac:dyDescent="0.25">
      <c r="A34" s="9"/>
      <c r="C34" s="382" t="s">
        <v>250</v>
      </c>
      <c r="D34" s="323"/>
      <c r="E34" s="323"/>
      <c r="F34" s="323"/>
      <c r="G34" s="9"/>
      <c r="H34" s="9"/>
      <c r="I34" s="9"/>
      <c r="J34" s="9"/>
    </row>
    <row r="35" spans="1:10" ht="15.6" x14ac:dyDescent="0.25">
      <c r="A35" s="9"/>
      <c r="C35" s="391" t="s">
        <v>199</v>
      </c>
      <c r="D35" s="387">
        <f>SUM(D27:D34)</f>
        <v>0</v>
      </c>
      <c r="E35" s="387">
        <f>SUM(E27:E34)</f>
        <v>0</v>
      </c>
      <c r="F35" s="387">
        <f>SUM(F27:F34)</f>
        <v>0</v>
      </c>
      <c r="G35" s="9"/>
      <c r="H35" s="9"/>
      <c r="I35" s="9"/>
      <c r="J35" s="9"/>
    </row>
    <row r="36" spans="1:10" ht="15" x14ac:dyDescent="0.25">
      <c r="A36" s="9"/>
      <c r="B36" s="9"/>
      <c r="C36" s="9"/>
      <c r="D36" s="311"/>
      <c r="E36" s="9"/>
      <c r="F36" s="9"/>
      <c r="G36" s="9"/>
      <c r="H36" s="9"/>
      <c r="I36" s="9"/>
      <c r="J36" s="9"/>
    </row>
    <row r="37" spans="1:10" ht="15.6" x14ac:dyDescent="0.25">
      <c r="A37" s="9"/>
      <c r="B37" s="9"/>
      <c r="C37" s="392" t="s">
        <v>248</v>
      </c>
      <c r="D37" s="327"/>
      <c r="E37" s="327"/>
      <c r="F37" s="327"/>
      <c r="G37" s="9"/>
      <c r="H37" s="9"/>
      <c r="I37" s="9"/>
      <c r="J37" s="9"/>
    </row>
    <row r="38" spans="1:10" ht="15" x14ac:dyDescent="0.25">
      <c r="A38" s="9"/>
      <c r="B38" s="9"/>
      <c r="C38" s="132" t="s">
        <v>249</v>
      </c>
      <c r="D38" s="323"/>
      <c r="E38" s="323"/>
      <c r="F38" s="323"/>
      <c r="G38" s="9"/>
      <c r="H38" s="9"/>
      <c r="I38" s="9"/>
      <c r="J38" s="9"/>
    </row>
    <row r="39" spans="1:10" ht="15" x14ac:dyDescent="0.25">
      <c r="A39" s="9"/>
      <c r="B39" s="9"/>
      <c r="C39" s="132" t="s">
        <v>245</v>
      </c>
      <c r="D39" s="322"/>
      <c r="E39" s="322"/>
      <c r="F39" s="322"/>
      <c r="G39" s="9"/>
      <c r="H39" s="9"/>
      <c r="I39" s="9"/>
      <c r="J39" s="9"/>
    </row>
    <row r="40" spans="1:10" ht="15" x14ac:dyDescent="0.25">
      <c r="A40" s="9"/>
      <c r="B40" s="9"/>
      <c r="C40" s="382" t="s">
        <v>250</v>
      </c>
      <c r="D40" s="322"/>
      <c r="E40" s="322"/>
      <c r="F40" s="322"/>
      <c r="G40" s="9"/>
      <c r="H40" s="9"/>
      <c r="I40" s="9"/>
      <c r="J40" s="9"/>
    </row>
    <row r="41" spans="1:10" ht="15.6" x14ac:dyDescent="0.25">
      <c r="A41" s="9"/>
      <c r="B41" s="9"/>
      <c r="C41" s="391" t="s">
        <v>199</v>
      </c>
      <c r="D41" s="387">
        <f>SUM(D38:D40)</f>
        <v>0</v>
      </c>
      <c r="E41" s="387">
        <f>SUM(E38:E40)</f>
        <v>0</v>
      </c>
      <c r="F41" s="387">
        <f>SUM(F38:F40)</f>
        <v>0</v>
      </c>
      <c r="G41" s="9"/>
      <c r="H41" s="9"/>
      <c r="I41" s="9"/>
      <c r="J41" s="9"/>
    </row>
    <row r="42" spans="1:10" ht="15" x14ac:dyDescent="0.25">
      <c r="A42" s="9"/>
      <c r="B42" s="9"/>
      <c r="C42" s="132"/>
      <c r="D42" s="9"/>
      <c r="E42" s="9"/>
      <c r="F42" s="9"/>
      <c r="G42" s="9"/>
      <c r="H42" s="9"/>
      <c r="I42" s="9"/>
      <c r="J42" s="9"/>
    </row>
    <row r="43" spans="1:10" ht="15.6" x14ac:dyDescent="0.25">
      <c r="A43" s="9"/>
      <c r="B43" s="9"/>
      <c r="C43" s="392" t="s">
        <v>251</v>
      </c>
      <c r="D43" s="327"/>
      <c r="E43" s="327"/>
      <c r="F43" s="327"/>
      <c r="G43" s="9"/>
      <c r="H43" s="9"/>
      <c r="I43" s="9"/>
      <c r="J43" s="9"/>
    </row>
    <row r="44" spans="1:10" ht="15" x14ac:dyDescent="0.25">
      <c r="A44" s="9"/>
      <c r="B44" s="9"/>
      <c r="C44" s="393" t="s">
        <v>252</v>
      </c>
      <c r="D44" s="323"/>
      <c r="E44" s="323"/>
      <c r="F44" s="323"/>
      <c r="G44" s="9"/>
      <c r="H44" s="9"/>
      <c r="I44" s="9"/>
      <c r="J44" s="9"/>
    </row>
    <row r="45" spans="1:10" ht="15" x14ac:dyDescent="0.25">
      <c r="A45" s="9"/>
      <c r="B45" s="9"/>
      <c r="C45" s="133" t="s">
        <v>253</v>
      </c>
      <c r="D45" s="322"/>
      <c r="E45" s="322"/>
      <c r="F45" s="322"/>
      <c r="G45" s="9"/>
      <c r="H45" s="9"/>
      <c r="I45" s="9"/>
      <c r="J45" s="9"/>
    </row>
    <row r="46" spans="1:10" ht="15" x14ac:dyDescent="0.25">
      <c r="A46" s="9"/>
      <c r="B46" s="9"/>
      <c r="C46" s="394" t="s">
        <v>254</v>
      </c>
      <c r="D46" s="322"/>
      <c r="E46" s="322"/>
      <c r="F46" s="322"/>
      <c r="G46" s="9"/>
      <c r="H46" s="9"/>
      <c r="I46" s="9"/>
      <c r="J46" s="9"/>
    </row>
    <row r="47" spans="1:10" ht="15" x14ac:dyDescent="0.25">
      <c r="A47" s="9"/>
      <c r="B47" s="9"/>
      <c r="C47" s="133" t="s">
        <v>255</v>
      </c>
      <c r="D47" s="322"/>
      <c r="E47" s="322"/>
      <c r="F47" s="322"/>
      <c r="G47" s="9"/>
      <c r="H47" s="9"/>
      <c r="I47" s="9"/>
      <c r="J47" s="9"/>
    </row>
    <row r="48" spans="1:10" ht="15" x14ac:dyDescent="0.25">
      <c r="A48" s="9"/>
      <c r="B48" s="9"/>
      <c r="C48" s="133" t="s">
        <v>256</v>
      </c>
      <c r="D48" s="322"/>
      <c r="E48" s="322"/>
      <c r="F48" s="322"/>
      <c r="G48" s="9"/>
      <c r="H48" s="9"/>
      <c r="I48" s="9"/>
      <c r="J48" s="9"/>
    </row>
    <row r="49" spans="1:10" ht="15" x14ac:dyDescent="0.25">
      <c r="A49" s="9"/>
      <c r="B49" s="9"/>
      <c r="C49" s="394" t="s">
        <v>257</v>
      </c>
      <c r="D49" s="322"/>
      <c r="E49" s="322"/>
      <c r="F49" s="322"/>
      <c r="G49" s="9"/>
      <c r="H49" s="9"/>
      <c r="I49" s="9"/>
      <c r="J49" s="9"/>
    </row>
    <row r="50" spans="1:10" ht="15" x14ac:dyDescent="0.25">
      <c r="A50" s="9"/>
      <c r="B50" s="9"/>
      <c r="C50" s="382" t="s">
        <v>250</v>
      </c>
      <c r="D50" s="322"/>
      <c r="E50" s="322"/>
      <c r="F50" s="322"/>
      <c r="G50" s="9"/>
      <c r="H50" s="9"/>
      <c r="I50" s="9"/>
      <c r="J50" s="9"/>
    </row>
    <row r="51" spans="1:10" ht="15.6" x14ac:dyDescent="0.25">
      <c r="A51" s="9"/>
      <c r="B51" s="9"/>
      <c r="C51" s="391" t="s">
        <v>199</v>
      </c>
      <c r="D51" s="387">
        <f>SUM(D44:D50)</f>
        <v>0</v>
      </c>
      <c r="E51" s="387">
        <f>SUM(E44:E50)</f>
        <v>0</v>
      </c>
      <c r="F51" s="387">
        <f>SUM(F44:F50)</f>
        <v>0</v>
      </c>
      <c r="G51" s="9"/>
      <c r="H51" s="9"/>
      <c r="I51" s="9"/>
      <c r="J51" s="9"/>
    </row>
    <row r="52" spans="1:10" ht="15" x14ac:dyDescent="0.25">
      <c r="A52" s="9"/>
      <c r="B52" s="9"/>
      <c r="C52" s="197"/>
      <c r="D52" s="9"/>
      <c r="E52" s="9"/>
      <c r="F52" s="9"/>
      <c r="G52" s="9"/>
      <c r="H52" s="9"/>
      <c r="I52" s="9"/>
      <c r="J52" s="9"/>
    </row>
    <row r="53" spans="1:10" ht="15.6" x14ac:dyDescent="0.25">
      <c r="C53" s="369" t="s">
        <v>258</v>
      </c>
      <c r="D53" s="189"/>
      <c r="E53" s="117"/>
      <c r="F53" s="117"/>
    </row>
    <row r="54" spans="1:10" ht="15" x14ac:dyDescent="0.25">
      <c r="C54" s="132" t="s">
        <v>259</v>
      </c>
      <c r="D54" s="323"/>
      <c r="E54" s="323"/>
      <c r="F54" s="323"/>
    </row>
    <row r="55" spans="1:10" ht="15" x14ac:dyDescent="0.25">
      <c r="C55" s="133" t="s">
        <v>260</v>
      </c>
      <c r="D55" s="322"/>
      <c r="E55" s="322"/>
      <c r="F55" s="322"/>
    </row>
    <row r="56" spans="1:10" ht="15" x14ac:dyDescent="0.25">
      <c r="C56" s="133" t="s">
        <v>261</v>
      </c>
      <c r="D56" s="322"/>
      <c r="E56" s="322"/>
      <c r="F56" s="322"/>
    </row>
    <row r="57" spans="1:10" ht="15" x14ac:dyDescent="0.25">
      <c r="C57" s="394" t="s">
        <v>262</v>
      </c>
      <c r="D57" s="322"/>
      <c r="E57" s="322"/>
      <c r="F57" s="322"/>
    </row>
    <row r="58" spans="1:10" ht="15" x14ac:dyDescent="0.25">
      <c r="C58" s="133" t="s">
        <v>263</v>
      </c>
      <c r="D58" s="322"/>
      <c r="E58" s="322"/>
      <c r="F58" s="322"/>
    </row>
    <row r="59" spans="1:10" ht="15" x14ac:dyDescent="0.25">
      <c r="C59" s="133" t="s">
        <v>264</v>
      </c>
      <c r="D59" s="322"/>
      <c r="E59" s="322"/>
      <c r="F59" s="322"/>
    </row>
    <row r="60" spans="1:10" ht="15" x14ac:dyDescent="0.25">
      <c r="C60" s="133" t="s">
        <v>265</v>
      </c>
      <c r="D60" s="322"/>
      <c r="E60" s="322"/>
      <c r="F60" s="322"/>
    </row>
    <row r="61" spans="1:10" ht="15" x14ac:dyDescent="0.25">
      <c r="C61" s="133" t="s">
        <v>266</v>
      </c>
      <c r="D61" s="322"/>
      <c r="E61" s="322"/>
      <c r="F61" s="322"/>
    </row>
    <row r="62" spans="1:10" ht="15" x14ac:dyDescent="0.25">
      <c r="C62" s="394" t="s">
        <v>267</v>
      </c>
      <c r="D62" s="322"/>
      <c r="E62" s="322"/>
      <c r="F62" s="322"/>
    </row>
    <row r="63" spans="1:10" ht="15" x14ac:dyDescent="0.25">
      <c r="C63" s="133" t="s">
        <v>268</v>
      </c>
      <c r="D63" s="322"/>
      <c r="E63" s="322"/>
      <c r="F63" s="322"/>
    </row>
    <row r="64" spans="1:10" ht="15" x14ac:dyDescent="0.25">
      <c r="C64" s="394" t="s">
        <v>269</v>
      </c>
      <c r="D64" s="322"/>
      <c r="E64" s="322"/>
      <c r="F64" s="322"/>
    </row>
    <row r="65" spans="3:6" ht="15" x14ac:dyDescent="0.25">
      <c r="C65" s="133" t="s">
        <v>270</v>
      </c>
      <c r="D65" s="322"/>
      <c r="E65" s="322"/>
      <c r="F65" s="322"/>
    </row>
    <row r="66" spans="3:6" ht="15" x14ac:dyDescent="0.25">
      <c r="C66" s="133" t="s">
        <v>271</v>
      </c>
      <c r="D66" s="322"/>
      <c r="E66" s="322"/>
      <c r="F66" s="322"/>
    </row>
    <row r="67" spans="3:6" ht="15" x14ac:dyDescent="0.25">
      <c r="C67" s="382" t="s">
        <v>250</v>
      </c>
      <c r="D67" s="322"/>
      <c r="E67" s="322"/>
      <c r="F67" s="322"/>
    </row>
    <row r="68" spans="3:6" ht="15.6" x14ac:dyDescent="0.25">
      <c r="C68" s="391" t="s">
        <v>199</v>
      </c>
      <c r="D68" s="387">
        <f>SUM(D54:D67)</f>
        <v>0</v>
      </c>
      <c r="E68" s="387">
        <f>SUM(E54:E67)</f>
        <v>0</v>
      </c>
      <c r="F68" s="387">
        <f>SUM(F54:F67)</f>
        <v>0</v>
      </c>
    </row>
    <row r="69" spans="3:6" ht="15" x14ac:dyDescent="0.25">
      <c r="C69" s="197"/>
    </row>
    <row r="70" spans="3:6" ht="15.6" x14ac:dyDescent="0.25">
      <c r="C70" s="392" t="s">
        <v>272</v>
      </c>
      <c r="D70" s="117"/>
      <c r="E70" s="117"/>
      <c r="F70" s="117"/>
    </row>
    <row r="71" spans="3:6" ht="15" x14ac:dyDescent="0.25">
      <c r="C71" s="132" t="s">
        <v>273</v>
      </c>
      <c r="D71" s="395"/>
      <c r="E71" s="396" t="s">
        <v>240</v>
      </c>
      <c r="F71" s="396" t="s">
        <v>240</v>
      </c>
    </row>
    <row r="72" spans="3:6" ht="15" x14ac:dyDescent="0.25">
      <c r="C72" s="132" t="s">
        <v>263</v>
      </c>
      <c r="D72" s="322"/>
      <c r="E72" s="374" t="s">
        <v>240</v>
      </c>
      <c r="F72" s="374" t="s">
        <v>240</v>
      </c>
    </row>
    <row r="73" spans="3:6" ht="15" x14ac:dyDescent="0.25">
      <c r="C73" s="132" t="s">
        <v>266</v>
      </c>
      <c r="D73" s="322"/>
      <c r="E73" s="374" t="s">
        <v>240</v>
      </c>
      <c r="F73" s="374" t="s">
        <v>240</v>
      </c>
    </row>
    <row r="74" spans="3:6" ht="15" x14ac:dyDescent="0.25">
      <c r="C74" s="132" t="s">
        <v>274</v>
      </c>
      <c r="D74" s="322"/>
      <c r="E74" s="374" t="s">
        <v>240</v>
      </c>
      <c r="F74" s="374" t="s">
        <v>240</v>
      </c>
    </row>
    <row r="75" spans="3:6" ht="15" x14ac:dyDescent="0.25">
      <c r="C75" s="132" t="s">
        <v>267</v>
      </c>
      <c r="D75" s="322"/>
      <c r="E75" s="374" t="s">
        <v>240</v>
      </c>
      <c r="F75" s="374" t="s">
        <v>240</v>
      </c>
    </row>
    <row r="76" spans="3:6" ht="15" x14ac:dyDescent="0.25">
      <c r="C76" s="132" t="s">
        <v>275</v>
      </c>
      <c r="D76" s="322"/>
      <c r="E76" s="374" t="s">
        <v>240</v>
      </c>
      <c r="F76" s="374" t="s">
        <v>240</v>
      </c>
    </row>
    <row r="77" spans="3:6" ht="15" x14ac:dyDescent="0.25">
      <c r="C77" s="393" t="s">
        <v>269</v>
      </c>
      <c r="D77" s="322"/>
      <c r="E77" s="374" t="s">
        <v>240</v>
      </c>
      <c r="F77" s="374" t="s">
        <v>240</v>
      </c>
    </row>
    <row r="78" spans="3:6" ht="15" x14ac:dyDescent="0.25">
      <c r="C78" s="132" t="s">
        <v>270</v>
      </c>
      <c r="D78" s="322"/>
      <c r="E78" s="374" t="s">
        <v>240</v>
      </c>
      <c r="F78" s="374" t="s">
        <v>240</v>
      </c>
    </row>
    <row r="79" spans="3:6" ht="15" x14ac:dyDescent="0.25">
      <c r="C79" s="132" t="s">
        <v>276</v>
      </c>
      <c r="D79" s="322"/>
      <c r="E79" s="374" t="s">
        <v>240</v>
      </c>
      <c r="F79" s="374" t="s">
        <v>240</v>
      </c>
    </row>
    <row r="80" spans="3:6" ht="15" x14ac:dyDescent="0.25">
      <c r="C80" s="382" t="s">
        <v>250</v>
      </c>
      <c r="D80" s="322"/>
      <c r="E80" s="374" t="s">
        <v>240</v>
      </c>
      <c r="F80" s="374" t="s">
        <v>240</v>
      </c>
    </row>
    <row r="81" spans="3:6" ht="15.6" x14ac:dyDescent="0.25">
      <c r="C81" s="391" t="s">
        <v>199</v>
      </c>
      <c r="D81" s="387">
        <f>SUM(D71:D80)</f>
        <v>0</v>
      </c>
      <c r="E81" s="387"/>
      <c r="F81" s="387"/>
    </row>
    <row r="82" spans="3:6" ht="15.6" x14ac:dyDescent="0.25">
      <c r="C82" s="397"/>
    </row>
    <row r="83" spans="3:6" ht="15.6" x14ac:dyDescent="0.25">
      <c r="C83" s="392" t="s">
        <v>277</v>
      </c>
      <c r="D83" s="117"/>
      <c r="E83" s="117"/>
      <c r="F83" s="117"/>
    </row>
    <row r="84" spans="3:6" ht="15" x14ac:dyDescent="0.25">
      <c r="C84" s="132" t="s">
        <v>278</v>
      </c>
      <c r="D84" s="323"/>
      <c r="E84" s="323"/>
      <c r="F84" s="323"/>
    </row>
    <row r="85" spans="3:6" ht="15" x14ac:dyDescent="0.25">
      <c r="C85" s="132" t="s">
        <v>279</v>
      </c>
      <c r="D85" s="322"/>
      <c r="E85" s="322"/>
      <c r="F85" s="322"/>
    </row>
    <row r="86" spans="3:6" ht="15" x14ac:dyDescent="0.25">
      <c r="C86" s="281" t="s">
        <v>605</v>
      </c>
      <c r="D86" s="322"/>
      <c r="E86" s="374" t="s">
        <v>240</v>
      </c>
      <c r="F86" s="374" t="s">
        <v>240</v>
      </c>
    </row>
    <row r="87" spans="3:6" ht="15" x14ac:dyDescent="0.25">
      <c r="C87" s="393" t="s">
        <v>280</v>
      </c>
      <c r="D87" s="322"/>
      <c r="E87" s="322"/>
      <c r="F87" s="322"/>
    </row>
    <row r="88" spans="3:6" ht="15" x14ac:dyDescent="0.25">
      <c r="C88" s="132" t="s">
        <v>281</v>
      </c>
      <c r="D88" s="322"/>
      <c r="E88" s="322"/>
      <c r="F88" s="322"/>
    </row>
    <row r="89" spans="3:6" ht="15" x14ac:dyDescent="0.25">
      <c r="C89" s="132" t="s">
        <v>282</v>
      </c>
      <c r="D89" s="322"/>
      <c r="E89" s="322"/>
      <c r="F89" s="322"/>
    </row>
    <row r="90" spans="3:6" ht="15" x14ac:dyDescent="0.25">
      <c r="C90" s="132" t="s">
        <v>283</v>
      </c>
      <c r="D90" s="322"/>
      <c r="E90" s="322"/>
      <c r="F90" s="322"/>
    </row>
    <row r="91" spans="3:6" ht="15" x14ac:dyDescent="0.25">
      <c r="C91" s="132" t="s">
        <v>284</v>
      </c>
      <c r="D91" s="322"/>
      <c r="E91" s="322"/>
      <c r="F91" s="322"/>
    </row>
    <row r="92" spans="3:6" ht="15" x14ac:dyDescent="0.25">
      <c r="C92" s="132" t="s">
        <v>285</v>
      </c>
      <c r="D92" s="322"/>
      <c r="E92" s="322"/>
      <c r="F92" s="322"/>
    </row>
    <row r="93" spans="3:6" ht="15" x14ac:dyDescent="0.25">
      <c r="C93" s="132" t="s">
        <v>286</v>
      </c>
      <c r="D93" s="322"/>
      <c r="E93" s="322"/>
      <c r="F93" s="322"/>
    </row>
    <row r="94" spans="3:6" ht="15" x14ac:dyDescent="0.25">
      <c r="C94" s="132" t="s">
        <v>248</v>
      </c>
      <c r="D94" s="322"/>
      <c r="E94" s="322"/>
      <c r="F94" s="322"/>
    </row>
    <row r="95" spans="3:6" ht="15" x14ac:dyDescent="0.25">
      <c r="C95" s="382" t="s">
        <v>250</v>
      </c>
      <c r="D95" s="322"/>
      <c r="E95" s="322"/>
      <c r="F95" s="322"/>
    </row>
    <row r="96" spans="3:6" ht="15.6" x14ac:dyDescent="0.25">
      <c r="C96" s="391" t="s">
        <v>199</v>
      </c>
      <c r="D96" s="387">
        <f>SUM(D84:D95)</f>
        <v>0</v>
      </c>
      <c r="E96" s="387">
        <f>SUM(E84:E95)</f>
        <v>0</v>
      </c>
      <c r="F96" s="387">
        <f>SUM(F84:F95)</f>
        <v>0</v>
      </c>
    </row>
    <row r="98" spans="3:6" ht="15.6" x14ac:dyDescent="0.25">
      <c r="C98" s="392" t="s">
        <v>287</v>
      </c>
      <c r="D98" s="117"/>
      <c r="E98" s="117"/>
      <c r="F98" s="117"/>
    </row>
    <row r="99" spans="3:6" ht="15" x14ac:dyDescent="0.25">
      <c r="C99" s="132" t="s">
        <v>288</v>
      </c>
      <c r="D99" s="323"/>
      <c r="E99" s="374" t="s">
        <v>240</v>
      </c>
      <c r="F99" s="374" t="s">
        <v>240</v>
      </c>
    </row>
    <row r="100" spans="3:6" ht="15" x14ac:dyDescent="0.25">
      <c r="C100" s="132" t="s">
        <v>289</v>
      </c>
      <c r="D100" s="322"/>
      <c r="E100" s="374" t="s">
        <v>240</v>
      </c>
      <c r="F100" s="374" t="s">
        <v>240</v>
      </c>
    </row>
    <row r="101" spans="3:6" ht="15" x14ac:dyDescent="0.25">
      <c r="C101" s="132" t="s">
        <v>290</v>
      </c>
      <c r="D101" s="322"/>
      <c r="E101" s="374" t="s">
        <v>240</v>
      </c>
      <c r="F101" s="374" t="s">
        <v>240</v>
      </c>
    </row>
    <row r="102" spans="3:6" ht="15" x14ac:dyDescent="0.25">
      <c r="C102" s="132" t="s">
        <v>291</v>
      </c>
      <c r="D102" s="322"/>
      <c r="E102" s="374" t="s">
        <v>240</v>
      </c>
      <c r="F102" s="374" t="s">
        <v>240</v>
      </c>
    </row>
    <row r="103" spans="3:6" ht="15" x14ac:dyDescent="0.25">
      <c r="C103" s="382" t="s">
        <v>250</v>
      </c>
      <c r="D103" s="322"/>
      <c r="E103" s="374" t="s">
        <v>240</v>
      </c>
      <c r="F103" s="374" t="s">
        <v>240</v>
      </c>
    </row>
    <row r="104" spans="3:6" ht="15.6" x14ac:dyDescent="0.25">
      <c r="C104" s="391" t="s">
        <v>199</v>
      </c>
      <c r="D104" s="387">
        <f>SUM(D99:D103)</f>
        <v>0</v>
      </c>
      <c r="E104" s="387">
        <f>SUM(E99:E103)</f>
        <v>0</v>
      </c>
      <c r="F104" s="387">
        <f>SUM(F99:F103)</f>
        <v>0</v>
      </c>
    </row>
    <row r="105" spans="3:6" ht="15" x14ac:dyDescent="0.25">
      <c r="C105" s="132"/>
    </row>
    <row r="106" spans="3:6" ht="15.6" x14ac:dyDescent="0.25">
      <c r="C106" s="392" t="s">
        <v>292</v>
      </c>
      <c r="D106" s="398"/>
      <c r="E106" s="398"/>
      <c r="F106" s="398"/>
    </row>
    <row r="107" spans="3:6" ht="15" x14ac:dyDescent="0.25">
      <c r="C107" s="132" t="s">
        <v>293</v>
      </c>
      <c r="D107" s="323"/>
      <c r="E107" s="323"/>
      <c r="F107" s="323"/>
    </row>
    <row r="108" spans="3:6" ht="15" x14ac:dyDescent="0.25">
      <c r="C108" s="132" t="s">
        <v>294</v>
      </c>
      <c r="D108" s="322"/>
      <c r="E108" s="322"/>
      <c r="F108" s="322"/>
    </row>
    <row r="109" spans="3:6" ht="15" x14ac:dyDescent="0.25">
      <c r="C109" s="132" t="s">
        <v>295</v>
      </c>
      <c r="D109" s="322"/>
      <c r="E109" s="322"/>
      <c r="F109" s="322"/>
    </row>
    <row r="110" spans="3:6" ht="15" x14ac:dyDescent="0.25">
      <c r="C110" s="382" t="s">
        <v>250</v>
      </c>
      <c r="D110" s="322"/>
      <c r="E110" s="322"/>
      <c r="F110" s="322"/>
    </row>
    <row r="111" spans="3:6" ht="15.6" x14ac:dyDescent="0.25">
      <c r="C111" s="391" t="s">
        <v>199</v>
      </c>
      <c r="D111" s="387">
        <f>SUM(D107:D110)</f>
        <v>0</v>
      </c>
      <c r="E111" s="387">
        <f>SUM(E107:E110)</f>
        <v>0</v>
      </c>
      <c r="F111" s="387">
        <f>SUM(F107:F110)</f>
        <v>0</v>
      </c>
    </row>
    <row r="112" spans="3:6" ht="15" x14ac:dyDescent="0.25">
      <c r="C112" s="132"/>
    </row>
    <row r="113" spans="3:6" ht="15.6" x14ac:dyDescent="0.25">
      <c r="C113" s="392" t="s">
        <v>296</v>
      </c>
      <c r="D113" s="117"/>
      <c r="E113" s="117"/>
      <c r="F113" s="117"/>
    </row>
    <row r="114" spans="3:6" ht="15" x14ac:dyDescent="0.25">
      <c r="C114" s="132" t="s">
        <v>297</v>
      </c>
      <c r="D114" s="323"/>
      <c r="E114" s="374" t="s">
        <v>240</v>
      </c>
      <c r="F114" s="374" t="s">
        <v>240</v>
      </c>
    </row>
    <row r="115" spans="3:6" ht="15" x14ac:dyDescent="0.25">
      <c r="C115" s="132" t="s">
        <v>298</v>
      </c>
      <c r="D115" s="322"/>
      <c r="E115" s="374" t="s">
        <v>240</v>
      </c>
      <c r="F115" s="374" t="s">
        <v>240</v>
      </c>
    </row>
    <row r="116" spans="3:6" ht="15" x14ac:dyDescent="0.25">
      <c r="C116" s="132" t="s">
        <v>299</v>
      </c>
      <c r="D116" s="322"/>
      <c r="E116" s="374" t="s">
        <v>240</v>
      </c>
      <c r="F116" s="374" t="s">
        <v>240</v>
      </c>
    </row>
    <row r="117" spans="3:6" ht="15" x14ac:dyDescent="0.25">
      <c r="C117" s="132" t="s">
        <v>300</v>
      </c>
      <c r="D117" s="322"/>
      <c r="E117" s="374" t="s">
        <v>240</v>
      </c>
      <c r="F117" s="374" t="s">
        <v>240</v>
      </c>
    </row>
    <row r="118" spans="3:6" ht="15" x14ac:dyDescent="0.25">
      <c r="C118" s="382" t="s">
        <v>250</v>
      </c>
      <c r="D118" s="322"/>
      <c r="E118" s="374" t="s">
        <v>240</v>
      </c>
      <c r="F118" s="374" t="s">
        <v>240</v>
      </c>
    </row>
    <row r="119" spans="3:6" ht="15.6" x14ac:dyDescent="0.25">
      <c r="C119" s="391" t="s">
        <v>199</v>
      </c>
      <c r="D119" s="387">
        <f>SUM(D114:D118)</f>
        <v>0</v>
      </c>
      <c r="E119" s="387">
        <f>SUM(E114:E118)</f>
        <v>0</v>
      </c>
      <c r="F119" s="387">
        <f>SUM(F114:F118)</f>
        <v>0</v>
      </c>
    </row>
    <row r="120" spans="3:6" ht="15" x14ac:dyDescent="0.25">
      <c r="C120" s="132"/>
    </row>
    <row r="121" spans="3:6" ht="15" x14ac:dyDescent="0.25">
      <c r="C121" s="382" t="s">
        <v>138</v>
      </c>
      <c r="D121" s="322">
        <v>0</v>
      </c>
      <c r="E121" s="322">
        <v>0</v>
      </c>
      <c r="F121" s="322">
        <v>0</v>
      </c>
    </row>
    <row r="122" spans="3:6" ht="15" x14ac:dyDescent="0.25">
      <c r="C122" s="132"/>
    </row>
    <row r="123" spans="3:6" ht="16.2" thickBot="1" x14ac:dyDescent="0.35">
      <c r="C123" s="399" t="s">
        <v>301</v>
      </c>
      <c r="D123" s="360">
        <f>+D119+D111+D104+D96+D81+D68+D51+D41+D35+D24+D121</f>
        <v>0</v>
      </c>
      <c r="E123" s="360">
        <f>+E119+E111+E104+E96+E81+E68+E51+E41+E35+E24+E121</f>
        <v>0</v>
      </c>
      <c r="F123" s="360">
        <f>+F119+F111+F104+F96+F81+F68+F51+F41+F35+F24+F121</f>
        <v>0</v>
      </c>
    </row>
    <row r="124" spans="3:6" ht="15.6" thickTop="1" x14ac:dyDescent="0.25">
      <c r="C124" s="281" t="s">
        <v>633</v>
      </c>
      <c r="D124" s="309">
        <f>IF(OR(D8=0,D123=0),0,D123/D8)</f>
        <v>0</v>
      </c>
      <c r="E124" s="811">
        <f>IF(OR(E$123=0,$D$123=0),0,E$123/$D$123)</f>
        <v>0</v>
      </c>
      <c r="F124" s="811">
        <f>IF(OR(F$123=0,$D$123=0),0,F$123/$D$123)</f>
        <v>0</v>
      </c>
    </row>
    <row r="125" spans="3:6" ht="15" x14ac:dyDescent="0.25">
      <c r="C125" s="281"/>
      <c r="E125" s="889" t="s">
        <v>994</v>
      </c>
      <c r="F125" s="889"/>
    </row>
    <row r="126" spans="3:6" ht="15.6" x14ac:dyDescent="0.3">
      <c r="C126" s="397" t="s">
        <v>226</v>
      </c>
      <c r="D126" s="400">
        <f>+'S4 Sources'!E70</f>
        <v>0</v>
      </c>
    </row>
    <row r="127" spans="3:6" ht="15" x14ac:dyDescent="0.25">
      <c r="C127" s="132" t="s">
        <v>302</v>
      </c>
      <c r="D127" s="309">
        <f>+D126-D123</f>
        <v>0</v>
      </c>
    </row>
    <row r="128" spans="3:6" ht="6" customHeight="1" x14ac:dyDescent="0.25">
      <c r="C128" s="515"/>
      <c r="D128" s="3"/>
      <c r="E128" s="3"/>
      <c r="F128" s="3"/>
    </row>
    <row r="129" spans="3:8" ht="15.6" x14ac:dyDescent="0.25">
      <c r="C129" s="887" t="s">
        <v>632</v>
      </c>
      <c r="D129" s="887"/>
      <c r="E129" s="620"/>
      <c r="F129" s="619">
        <f>+'S4 Sources'!E58</f>
        <v>0</v>
      </c>
      <c r="G129" s="401"/>
    </row>
    <row r="130" spans="3:8" ht="15.6" x14ac:dyDescent="0.3">
      <c r="C130" s="362" t="s">
        <v>303</v>
      </c>
    </row>
    <row r="131" spans="3:8" ht="34.5" customHeight="1" x14ac:dyDescent="0.3">
      <c r="C131" s="117"/>
      <c r="D131" s="402" t="s">
        <v>304</v>
      </c>
      <c r="E131" s="403" t="s">
        <v>305</v>
      </c>
      <c r="F131" s="402" t="s">
        <v>88</v>
      </c>
    </row>
    <row r="132" spans="3:8" ht="15" x14ac:dyDescent="0.25">
      <c r="C132" s="119" t="s">
        <v>306</v>
      </c>
      <c r="D132" s="321"/>
      <c r="E132" s="404"/>
      <c r="F132" s="383"/>
    </row>
    <row r="133" spans="3:8" ht="15" x14ac:dyDescent="0.25">
      <c r="C133" s="476" t="s">
        <v>307</v>
      </c>
      <c r="D133" s="373"/>
      <c r="E133" s="558"/>
      <c r="F133" s="105"/>
    </row>
    <row r="134" spans="3:8" ht="15" x14ac:dyDescent="0.25">
      <c r="C134" s="476" t="s">
        <v>308</v>
      </c>
      <c r="D134" s="373"/>
      <c r="E134" s="558"/>
      <c r="F134" s="105"/>
    </row>
    <row r="135" spans="3:8" ht="15" x14ac:dyDescent="0.25">
      <c r="C135" s="382" t="s">
        <v>250</v>
      </c>
      <c r="D135" s="321"/>
      <c r="E135" s="404"/>
      <c r="F135" s="383"/>
    </row>
    <row r="136" spans="3:8" ht="15.6" x14ac:dyDescent="0.25">
      <c r="C136" s="391" t="s">
        <v>199</v>
      </c>
      <c r="D136" s="387">
        <f>SUM(D132:D135)</f>
        <v>0</v>
      </c>
      <c r="E136" s="387"/>
      <c r="F136" s="387"/>
      <c r="H136" s="371"/>
    </row>
    <row r="137" spans="3:8" x14ac:dyDescent="0.25">
      <c r="H137" s="371"/>
    </row>
    <row r="138" spans="3:8" ht="15.6" x14ac:dyDescent="0.25">
      <c r="C138" s="405" t="s">
        <v>606</v>
      </c>
      <c r="D138" s="302"/>
    </row>
    <row r="139" spans="3:8" ht="15" x14ac:dyDescent="0.25">
      <c r="C139" s="467" t="s">
        <v>309</v>
      </c>
      <c r="D139" s="357"/>
      <c r="E139" s="357"/>
      <c r="F139" s="357"/>
    </row>
    <row r="140" spans="3:8" ht="15" x14ac:dyDescent="0.25">
      <c r="C140" s="119" t="s">
        <v>1001</v>
      </c>
      <c r="D140" s="322"/>
      <c r="E140" s="322"/>
      <c r="F140" s="322"/>
    </row>
    <row r="141" spans="3:8" ht="15" x14ac:dyDescent="0.25">
      <c r="C141" s="393" t="s">
        <v>310</v>
      </c>
      <c r="D141" s="322"/>
      <c r="E141" s="322"/>
      <c r="F141" s="322"/>
    </row>
    <row r="142" spans="3:8" ht="15" x14ac:dyDescent="0.25">
      <c r="C142" s="119" t="s">
        <v>311</v>
      </c>
      <c r="D142" s="322"/>
      <c r="E142" s="322"/>
      <c r="F142" s="322"/>
    </row>
    <row r="143" spans="3:8" ht="15" x14ac:dyDescent="0.25">
      <c r="C143" s="119" t="s">
        <v>312</v>
      </c>
      <c r="D143" s="322"/>
      <c r="E143" s="322"/>
      <c r="F143" s="322"/>
    </row>
    <row r="144" spans="3:8" ht="15.6" x14ac:dyDescent="0.25">
      <c r="C144" s="391" t="s">
        <v>199</v>
      </c>
      <c r="D144" s="387">
        <f>SUM(D139:D143)</f>
        <v>0</v>
      </c>
      <c r="E144" s="387">
        <f>SUM(E139:E143)</f>
        <v>0</v>
      </c>
      <c r="F144" s="387">
        <f>SUM(F139:F143)</f>
        <v>0</v>
      </c>
    </row>
    <row r="146" spans="3:8" ht="15.6" x14ac:dyDescent="0.3">
      <c r="C146" s="886" t="s">
        <v>313</v>
      </c>
      <c r="D146" s="886"/>
      <c r="E146" s="886"/>
      <c r="F146" s="117"/>
    </row>
    <row r="147" spans="3:8" ht="15" x14ac:dyDescent="0.25">
      <c r="C147" s="132" t="s">
        <v>314</v>
      </c>
      <c r="D147" s="132"/>
      <c r="E147" s="353"/>
      <c r="F147" s="321">
        <f>+D123</f>
        <v>0</v>
      </c>
      <c r="H147" s="371"/>
    </row>
    <row r="148" spans="3:8" ht="15" x14ac:dyDescent="0.25">
      <c r="C148" s="132"/>
      <c r="D148" s="132"/>
      <c r="E148" s="353"/>
      <c r="F148" s="311"/>
    </row>
    <row r="149" spans="3:8" ht="15" x14ac:dyDescent="0.25">
      <c r="C149" s="867" t="s">
        <v>635</v>
      </c>
      <c r="D149" s="867"/>
      <c r="E149" s="867"/>
      <c r="F149" s="611">
        <f>+'S4 Sources'!E34</f>
        <v>0</v>
      </c>
    </row>
    <row r="150" spans="3:8" ht="15" x14ac:dyDescent="0.25">
      <c r="C150" s="375" t="s">
        <v>315</v>
      </c>
      <c r="D150" s="375"/>
      <c r="E150" s="815"/>
      <c r="F150" s="764"/>
    </row>
    <row r="151" spans="3:8" ht="15" x14ac:dyDescent="0.25">
      <c r="C151" s="372" t="s">
        <v>316</v>
      </c>
      <c r="D151" s="375"/>
      <c r="E151" s="815"/>
      <c r="F151" s="764"/>
    </row>
    <row r="152" spans="3:8" ht="15" x14ac:dyDescent="0.25">
      <c r="C152" s="883" t="s">
        <v>999</v>
      </c>
      <c r="D152" s="883"/>
      <c r="E152" s="883"/>
      <c r="F152" s="764"/>
    </row>
    <row r="153" spans="3:8" ht="15" x14ac:dyDescent="0.25">
      <c r="C153" s="883" t="s">
        <v>999</v>
      </c>
      <c r="D153" s="883"/>
      <c r="E153" s="883"/>
      <c r="F153" s="764"/>
    </row>
    <row r="154" spans="3:8" ht="15" x14ac:dyDescent="0.25">
      <c r="C154" s="884" t="s">
        <v>999</v>
      </c>
      <c r="D154" s="884"/>
      <c r="E154" s="884"/>
      <c r="F154" s="323"/>
    </row>
    <row r="155" spans="3:8" ht="15.6" x14ac:dyDescent="0.25">
      <c r="C155" s="391" t="s">
        <v>199</v>
      </c>
      <c r="D155" s="354"/>
      <c r="E155" s="406"/>
      <c r="F155" s="325">
        <f>SUM(F149:F154)</f>
        <v>0</v>
      </c>
    </row>
    <row r="156" spans="3:8" ht="15" x14ac:dyDescent="0.25">
      <c r="C156" s="132"/>
      <c r="D156" s="132"/>
      <c r="E156" s="353"/>
      <c r="F156" s="311"/>
    </row>
    <row r="157" spans="3:8" ht="15.6" x14ac:dyDescent="0.3">
      <c r="C157" s="867" t="s">
        <v>1000</v>
      </c>
      <c r="D157" s="867"/>
      <c r="E157" s="867"/>
      <c r="F157" s="705">
        <f>+F147-F155</f>
        <v>0</v>
      </c>
    </row>
    <row r="158" spans="3:8" ht="15" hidden="1" x14ac:dyDescent="0.25">
      <c r="C158" s="350" t="s">
        <v>317</v>
      </c>
      <c r="D158" s="350"/>
      <c r="E158" s="196"/>
      <c r="F158" s="703">
        <f>+'S4 Sources'!D54</f>
        <v>0</v>
      </c>
    </row>
    <row r="159" spans="3:8" ht="15" hidden="1" x14ac:dyDescent="0.25">
      <c r="C159" s="350" t="s">
        <v>318</v>
      </c>
      <c r="D159" s="350"/>
      <c r="E159" s="196"/>
      <c r="F159" s="704">
        <f>IF(OR(F157=0,F158=0),0,F157/F158)</f>
        <v>0</v>
      </c>
    </row>
    <row r="160" spans="3:8" ht="15" hidden="1" customHeight="1" thickBot="1" x14ac:dyDescent="0.35">
      <c r="C160" s="350" t="s">
        <v>319</v>
      </c>
      <c r="D160" s="350"/>
      <c r="E160" s="196"/>
      <c r="F160" s="407">
        <f>+F159/10</f>
        <v>0</v>
      </c>
    </row>
    <row r="161" spans="3:6" ht="16.2" hidden="1" thickTop="1" x14ac:dyDescent="0.3">
      <c r="C161" s="353" t="s">
        <v>634</v>
      </c>
      <c r="D161" s="353"/>
      <c r="E161" s="353"/>
      <c r="F161" s="400">
        <f>+F157-F159</f>
        <v>0</v>
      </c>
    </row>
    <row r="162" spans="3:6" ht="15" x14ac:dyDescent="0.25">
      <c r="C162" s="353"/>
      <c r="D162" s="353"/>
      <c r="E162" s="353"/>
      <c r="F162" s="353"/>
    </row>
  </sheetData>
  <sheetProtection algorithmName="SHA-512" hashValue="Z88kpgdLIV+TMN9VHhDtiZCIsagP+iOvhk1HuX4HajuohNsVYra8KvlsILRirh3mXwZ+x7MJS7Rm9JTmf/Yi/w==" saltValue="W3Nos+bTb9QY/zb7ZUNKGA==" spinCount="100000" sheet="1" objects="1" scenarios="1"/>
  <mergeCells count="10">
    <mergeCell ref="A6:F6"/>
    <mergeCell ref="E125:F125"/>
    <mergeCell ref="C153:E153"/>
    <mergeCell ref="C154:E154"/>
    <mergeCell ref="C152:E152"/>
    <mergeCell ref="C157:E157"/>
    <mergeCell ref="C26:E26"/>
    <mergeCell ref="C146:E146"/>
    <mergeCell ref="C129:D129"/>
    <mergeCell ref="C149:E149"/>
  </mergeCells>
  <pageMargins left="0.35" right="0.25" top="0.32" bottom="0.5" header="0.32" footer="0.3"/>
  <pageSetup orientation="portrait" r:id="rId1"/>
  <headerFooter alignWithMargins="0">
    <oddFooter>&amp;L&amp;7&amp;D NHD 775.687.2033&amp;C&amp;7&amp;F  &amp;A&amp;R&amp;7Page &amp;P of &amp;N</oddFooter>
  </headerFooter>
  <rowBreaks count="3" manualBreakCount="3">
    <brk id="42" max="5" man="1"/>
    <brk id="82" max="5" man="1"/>
    <brk id="127"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88</vt:i4>
      </vt:variant>
    </vt:vector>
  </HeadingPairs>
  <TitlesOfParts>
    <vt:vector size="112" baseType="lpstr">
      <vt:lpstr>TOC</vt:lpstr>
      <vt:lpstr>Instructions</vt:lpstr>
      <vt:lpstr>Self-Scoring</vt:lpstr>
      <vt:lpstr>S2 Appl Frac</vt:lpstr>
      <vt:lpstr>S2 Utilities</vt:lpstr>
      <vt:lpstr>S3 Distr &amp; Rent</vt:lpstr>
      <vt:lpstr>sSA-Inc Recap</vt:lpstr>
      <vt:lpstr>S4 Sources</vt:lpstr>
      <vt:lpstr>S6 Uses Costs Dev Gap</vt:lpstr>
      <vt:lpstr>S7 Ann Exp</vt:lpstr>
      <vt:lpstr>S7 Pro Forma</vt:lpstr>
      <vt:lpstr>S7sE Reserves</vt:lpstr>
      <vt:lpstr>S11 Amen</vt:lpstr>
      <vt:lpstr>S12 Proj Sched</vt:lpstr>
      <vt:lpstr>2014 I&amp;R Limits</vt:lpstr>
      <vt:lpstr>CPA Cert</vt:lpstr>
      <vt:lpstr>Arc-Eng Cert</vt:lpstr>
      <vt:lpstr>Market Summary</vt:lpstr>
      <vt:lpstr>Compliance</vt:lpstr>
      <vt:lpstr>Notes</vt:lpstr>
      <vt:lpstr>System Notes</vt:lpstr>
      <vt:lpstr>Blank</vt:lpstr>
      <vt:lpstr>Metrics</vt:lpstr>
      <vt:lpstr>DueD</vt:lpstr>
      <vt:lpstr>Applicant</vt:lpstr>
      <vt:lpstr>'CPA Cert'!Check209</vt:lpstr>
      <vt:lpstr>'Arc-Eng Cert'!Check210</vt:lpstr>
      <vt:lpstr>'Arc-Eng Cert'!Check211</vt:lpstr>
      <vt:lpstr>Div</vt:lpstr>
      <vt:lpstr>HypLink1</vt:lpstr>
      <vt:lpstr>HypLink10</vt:lpstr>
      <vt:lpstr>HypLink11</vt:lpstr>
      <vt:lpstr>HypLink12</vt:lpstr>
      <vt:lpstr>HypLink13</vt:lpstr>
      <vt:lpstr>HypLink14</vt:lpstr>
      <vt:lpstr>HypLink15</vt:lpstr>
      <vt:lpstr>HypLink16</vt:lpstr>
      <vt:lpstr>HypLink17</vt:lpstr>
      <vt:lpstr>HypLink18</vt:lpstr>
      <vt:lpstr>HypLink19</vt:lpstr>
      <vt:lpstr>'System Notes'!HypLink20</vt:lpstr>
      <vt:lpstr>HypLink20</vt:lpstr>
      <vt:lpstr>'Market Summary'!HypLink21</vt:lpstr>
      <vt:lpstr>HypLink21</vt:lpstr>
      <vt:lpstr>HypLink22</vt:lpstr>
      <vt:lpstr>HypLink23</vt:lpstr>
      <vt:lpstr>HypLink3</vt:lpstr>
      <vt:lpstr>HypLink4</vt:lpstr>
      <vt:lpstr>HypLink5</vt:lpstr>
      <vt:lpstr>HypLink6</vt:lpstr>
      <vt:lpstr>HypLink7</vt:lpstr>
      <vt:lpstr>HypLink8</vt:lpstr>
      <vt:lpstr>HypLink9</vt:lpstr>
      <vt:lpstr>nhd</vt:lpstr>
      <vt:lpstr>'Arc-Eng Cert'!Print_Area</vt:lpstr>
      <vt:lpstr>Blank!Print_Area</vt:lpstr>
      <vt:lpstr>Compliance!Print_Area</vt:lpstr>
      <vt:lpstr>'CPA Cert'!Print_Area</vt:lpstr>
      <vt:lpstr>DueD!Print_Area</vt:lpstr>
      <vt:lpstr>Instructions!Print_Area</vt:lpstr>
      <vt:lpstr>'Market Summary'!Print_Area</vt:lpstr>
      <vt:lpstr>Metrics!Print_Area</vt:lpstr>
      <vt:lpstr>Notes!Print_Area</vt:lpstr>
      <vt:lpstr>'S11 Amen'!Print_Area</vt:lpstr>
      <vt:lpstr>'S12 Proj Sched'!Print_Area</vt:lpstr>
      <vt:lpstr>'S2 Appl Frac'!Print_Area</vt:lpstr>
      <vt:lpstr>'S2 Utilities'!Print_Area</vt:lpstr>
      <vt:lpstr>'S3 Distr &amp; Rent'!Print_Area</vt:lpstr>
      <vt:lpstr>'S4 Sources'!Print_Area</vt:lpstr>
      <vt:lpstr>'S6 Uses Costs Dev Gap'!Print_Area</vt:lpstr>
      <vt:lpstr>'S7 Ann Exp'!Print_Area</vt:lpstr>
      <vt:lpstr>'S7 Pro Forma'!Print_Area</vt:lpstr>
      <vt:lpstr>'S7sE Reserves'!Print_Area</vt:lpstr>
      <vt:lpstr>'Self-Scoring'!Print_Area</vt:lpstr>
      <vt:lpstr>'sSA-Inc Recap'!Print_Area</vt:lpstr>
      <vt:lpstr>'System Notes'!Print_Area</vt:lpstr>
      <vt:lpstr>TOC!Print_Area</vt:lpstr>
      <vt:lpstr>'S12 Proj Sched'!Print_Titles</vt:lpstr>
      <vt:lpstr>'S6 Uses Costs Dev Gap'!Print_Titles</vt:lpstr>
      <vt:lpstr>'S7 Pro Forma'!Print_Titles</vt:lpstr>
      <vt:lpstr>ProjAddr</vt:lpstr>
      <vt:lpstr>ProjCCZip</vt:lpstr>
      <vt:lpstr>ProjName</vt:lpstr>
      <vt:lpstr>TaxID</vt:lpstr>
      <vt:lpstr>Compliance!Text10</vt:lpstr>
      <vt:lpstr>Compliance!Text11</vt:lpstr>
      <vt:lpstr>'S2 Utilities'!Text152</vt:lpstr>
      <vt:lpstr>'S7 Ann Exp'!Text214</vt:lpstr>
      <vt:lpstr>'S7 Ann Exp'!Text215</vt:lpstr>
      <vt:lpstr>'S7 Ann Exp'!Text217</vt:lpstr>
      <vt:lpstr>'S12 Proj Sched'!Text234</vt:lpstr>
      <vt:lpstr>'S12 Proj Sched'!Text236</vt:lpstr>
      <vt:lpstr>'CPA Cert'!Text250</vt:lpstr>
      <vt:lpstr>'CPA Cert'!Text251</vt:lpstr>
      <vt:lpstr>'CPA Cert'!Text252</vt:lpstr>
      <vt:lpstr>'CPA Cert'!Text253</vt:lpstr>
      <vt:lpstr>'CPA Cert'!Text254</vt:lpstr>
      <vt:lpstr>'CPA Cert'!Text255</vt:lpstr>
      <vt:lpstr>'Arc-Eng Cert'!Text260</vt:lpstr>
      <vt:lpstr>'Arc-Eng Cert'!Text261</vt:lpstr>
      <vt:lpstr>'Arc-Eng Cert'!Text262</vt:lpstr>
      <vt:lpstr>'Arc-Eng Cert'!Text263</vt:lpstr>
      <vt:lpstr>'Arc-Eng Cert'!Text264</vt:lpstr>
      <vt:lpstr>Compliance!Text3</vt:lpstr>
      <vt:lpstr>Compliance!Text4</vt:lpstr>
      <vt:lpstr>Compliance!Text5</vt:lpstr>
      <vt:lpstr>Compliance!Text6</vt:lpstr>
      <vt:lpstr>Compliance!Text7</vt:lpstr>
      <vt:lpstr>Compliance!Text8</vt:lpstr>
      <vt:lpstr>Compliance!Text9</vt:lpstr>
      <vt:lpstr>TotRestrUnits</vt:lpstr>
      <vt:lpstr>TotUnits</vt:lpstr>
    </vt:vector>
  </TitlesOfParts>
  <Company>MD&amp;A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Dang x2033</dc:creator>
  <cp:lastModifiedBy>Nicole Nelson</cp:lastModifiedBy>
  <cp:lastPrinted>2014-03-27T20:25:50Z</cp:lastPrinted>
  <dcterms:created xsi:type="dcterms:W3CDTF">2012-07-10T04:29:53Z</dcterms:created>
  <dcterms:modified xsi:type="dcterms:W3CDTF">2014-03-27T21:20:31Z</dcterms:modified>
</cp:coreProperties>
</file>