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hamlin\Documents\"/>
    </mc:Choice>
  </mc:AlternateContent>
  <bookViews>
    <workbookView xWindow="0" yWindow="0" windowWidth="28800" windowHeight="14235"/>
  </bookViews>
  <sheets>
    <sheet name="Projects" sheetId="2" r:id="rId1"/>
    <sheet name="Overall Awards" sheetId="1" r:id="rId2"/>
    <sheet name="Overall Scoring" sheetId="5" r:id="rId3"/>
    <sheet name="Superior Project" sheetId="4" r:id="rId4"/>
  </sheets>
  <externalReferences>
    <externalReference r:id="rId5"/>
  </externalReferences>
  <definedNames>
    <definedName name="_xlnm._FilterDatabase" localSheetId="2" hidden="1">'Overall Scoring'!$A$3:$AO$16</definedName>
    <definedName name="_xlnm._FilterDatabase" localSheetId="0" hidden="1">Projects!$A$1:$G$17</definedName>
    <definedName name="_xlnm._FilterDatabase" localSheetId="3" hidden="1">'Superior Project'!$A$5:$Q$18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5" i="5" l="1"/>
  <c r="AG15" i="5"/>
  <c r="AF15" i="5"/>
  <c r="AE15" i="5"/>
  <c r="AD15" i="5"/>
  <c r="AC15" i="5"/>
  <c r="AB15" i="5"/>
  <c r="AA15" i="5"/>
  <c r="Z15" i="5"/>
  <c r="AO15" i="5" s="1"/>
  <c r="R15" i="5"/>
  <c r="AH14" i="5"/>
  <c r="AG14" i="5"/>
  <c r="AF14" i="5"/>
  <c r="AE14" i="5"/>
  <c r="AD14" i="5"/>
  <c r="AC14" i="5"/>
  <c r="Z14" i="5" s="1"/>
  <c r="AO14" i="5" s="1"/>
  <c r="AB14" i="5"/>
  <c r="AA14" i="5"/>
  <c r="R14" i="5"/>
  <c r="AH13" i="5"/>
  <c r="AG13" i="5"/>
  <c r="AF13" i="5"/>
  <c r="AE13" i="5"/>
  <c r="AD13" i="5"/>
  <c r="AC13" i="5"/>
  <c r="AB13" i="5"/>
  <c r="Z13" i="5" s="1"/>
  <c r="AO13" i="5" s="1"/>
  <c r="R13" i="5"/>
  <c r="AH12" i="5"/>
  <c r="AG12" i="5"/>
  <c r="AF12" i="5"/>
  <c r="AE12" i="5"/>
  <c r="AC12" i="5"/>
  <c r="Z12" i="5" s="1"/>
  <c r="AB12" i="5"/>
  <c r="AA12" i="5"/>
  <c r="R12" i="5"/>
  <c r="AO12" i="5" s="1"/>
  <c r="AH11" i="5"/>
  <c r="AG11" i="5"/>
  <c r="AE11" i="5"/>
  <c r="AD11" i="5"/>
  <c r="AC11" i="5"/>
  <c r="AB11" i="5"/>
  <c r="AA11" i="5"/>
  <c r="Z11" i="5" s="1"/>
  <c r="R11" i="5"/>
  <c r="AO11" i="5" s="1"/>
  <c r="AH10" i="5"/>
  <c r="AG10" i="5"/>
  <c r="AF10" i="5"/>
  <c r="AE10" i="5"/>
  <c r="AD10" i="5"/>
  <c r="Z10" i="5" s="1"/>
  <c r="AC10" i="5"/>
  <c r="AB10" i="5"/>
  <c r="R10" i="5"/>
  <c r="AO10" i="5" s="1"/>
  <c r="AH9" i="5"/>
  <c r="AG9" i="5"/>
  <c r="AF9" i="5"/>
  <c r="AE9" i="5"/>
  <c r="AD9" i="5"/>
  <c r="AC9" i="5"/>
  <c r="AB9" i="5"/>
  <c r="Z9" i="5" s="1"/>
  <c r="AA9" i="5"/>
  <c r="R9" i="5"/>
  <c r="AO9" i="5" s="1"/>
  <c r="AH8" i="5"/>
  <c r="AG8" i="5"/>
  <c r="AF8" i="5"/>
  <c r="AE8" i="5"/>
  <c r="AD8" i="5"/>
  <c r="AC8" i="5"/>
  <c r="AB8" i="5"/>
  <c r="AA8" i="5"/>
  <c r="Z8" i="5" s="1"/>
  <c r="AO8" i="5" s="1"/>
  <c r="R8" i="5"/>
  <c r="AH7" i="5"/>
  <c r="AG7" i="5"/>
  <c r="AE7" i="5"/>
  <c r="AD7" i="5"/>
  <c r="AC7" i="5"/>
  <c r="Z7" i="5" s="1"/>
  <c r="AB7" i="5"/>
  <c r="AA7" i="5"/>
  <c r="R7" i="5"/>
  <c r="AO7" i="5" s="1"/>
  <c r="AH6" i="5"/>
  <c r="AG6" i="5"/>
  <c r="AF6" i="5"/>
  <c r="AE6" i="5"/>
  <c r="AD6" i="5"/>
  <c r="AC6" i="5"/>
  <c r="AB6" i="5"/>
  <c r="Z6" i="5" s="1"/>
  <c r="AO6" i="5" s="1"/>
  <c r="R6" i="5"/>
  <c r="AH5" i="5"/>
  <c r="AG5" i="5"/>
  <c r="AF5" i="5"/>
  <c r="AE5" i="5"/>
  <c r="AD5" i="5"/>
  <c r="AC5" i="5"/>
  <c r="AB5" i="5"/>
  <c r="AA5" i="5"/>
  <c r="Z5" i="5"/>
  <c r="AO5" i="5" s="1"/>
  <c r="R5" i="5"/>
  <c r="AH4" i="5"/>
  <c r="AG4" i="5"/>
  <c r="AF4" i="5"/>
  <c r="AC4" i="5"/>
  <c r="AB4" i="5"/>
  <c r="AA4" i="5"/>
  <c r="Z4" i="5" s="1"/>
  <c r="R4" i="5"/>
  <c r="Q17" i="4"/>
  <c r="G17" i="4"/>
  <c r="Q16" i="4"/>
  <c r="G16" i="4"/>
  <c r="Q15" i="4"/>
  <c r="G15" i="4"/>
  <c r="Q14" i="4"/>
  <c r="G14" i="4"/>
  <c r="Q13" i="4"/>
  <c r="G13" i="4"/>
  <c r="Q12" i="4"/>
  <c r="G12" i="4"/>
  <c r="Q11" i="4"/>
  <c r="G11" i="4"/>
  <c r="Q10" i="4"/>
  <c r="I10" i="4"/>
  <c r="G10" i="4"/>
  <c r="Q9" i="4"/>
  <c r="G9" i="4"/>
  <c r="Q8" i="4"/>
  <c r="G8" i="4"/>
  <c r="Q7" i="4"/>
  <c r="G7" i="4"/>
  <c r="Q6" i="4"/>
  <c r="G6" i="4"/>
  <c r="AO4" i="5" l="1"/>
  <c r="G25" i="1" l="1"/>
  <c r="E52" i="1" l="1"/>
  <c r="G52" i="1" s="1"/>
  <c r="G46" i="1"/>
  <c r="G40" i="1"/>
  <c r="G36" i="1"/>
  <c r="G9" i="1"/>
  <c r="G4" i="1"/>
</calcChain>
</file>

<file path=xl/comments1.xml><?xml version="1.0" encoding="utf-8"?>
<comments xmlns="http://schemas.openxmlformats.org/spreadsheetml/2006/main">
  <authors>
    <author>Scott A. Hamlin</author>
  </authors>
  <commentList>
    <comment ref="I4" authorId="0" shapeId="0">
      <text>
        <r>
          <rPr>
            <b/>
            <sz val="9"/>
            <color indexed="81"/>
            <rFont val="Tahoma"/>
            <family val="2"/>
          </rPr>
          <t>Scott A. Hamlin:</t>
        </r>
        <r>
          <rPr>
            <sz val="9"/>
            <color indexed="81"/>
            <rFont val="Tahoma"/>
            <family val="2"/>
          </rPr>
          <t xml:space="preserve">
707.57 sq ft avg for this Senior Project</t>
        </r>
      </text>
    </comment>
    <comment ref="Z4" authorId="0" shapeId="0">
      <text>
        <r>
          <rPr>
            <b/>
            <sz val="9"/>
            <color indexed="81"/>
            <rFont val="Tahoma"/>
            <family val="2"/>
          </rPr>
          <t>Scott A. Hamlin:</t>
        </r>
        <r>
          <rPr>
            <sz val="9"/>
            <color indexed="81"/>
            <rFont val="Tahoma"/>
            <family val="2"/>
          </rPr>
          <t xml:space="preserve">
Claiming 5 pts under "D" but this is not an acqusition/rehab project
2pts Owner Paid Utilities "Yes"
Claiming 5 pts under "E" for preservation of LIHTC units, this is new construction, no points</t>
        </r>
      </text>
    </comment>
    <comment ref="AI4" authorId="0" shapeId="0">
      <text>
        <r>
          <rPr>
            <b/>
            <sz val="9"/>
            <color indexed="81"/>
            <rFont val="Tahoma"/>
            <family val="2"/>
          </rPr>
          <t>Scott A. Hamlin:</t>
        </r>
        <r>
          <rPr>
            <sz val="9"/>
            <color indexed="81"/>
            <rFont val="Tahoma"/>
            <family val="2"/>
          </rPr>
          <t xml:space="preserve">
No more than 5% of the units can be &lt;= 30% rent, this project has 7.69% units &lt;= 30% therefore they get lower score of 4 vice 6 </t>
        </r>
      </text>
    </comment>
    <comment ref="AM4" authorId="0" shapeId="0">
      <text>
        <r>
          <rPr>
            <b/>
            <sz val="9"/>
            <color indexed="81"/>
            <rFont val="Tahoma"/>
            <family val="2"/>
          </rPr>
          <t>Scott A. Hamlin:</t>
        </r>
        <r>
          <rPr>
            <sz val="9"/>
            <color indexed="81"/>
            <rFont val="Tahoma"/>
            <family val="2"/>
          </rPr>
          <t xml:space="preserve">
Calculated wrong, verfied by mark</t>
        </r>
      </text>
    </comment>
    <comment ref="I5" authorId="0" shapeId="0">
      <text>
        <r>
          <rPr>
            <b/>
            <sz val="9"/>
            <color indexed="81"/>
            <rFont val="Tahoma"/>
            <family val="2"/>
          </rPr>
          <t>Scott A. Hamlin:</t>
        </r>
        <r>
          <rPr>
            <sz val="9"/>
            <color indexed="81"/>
            <rFont val="Tahoma"/>
            <family val="2"/>
          </rPr>
          <t xml:space="preserve">
12.5% are MR units</t>
        </r>
      </text>
    </comment>
    <comment ref="L5" authorId="0" shapeId="0">
      <text>
        <r>
          <rPr>
            <b/>
            <sz val="9"/>
            <color indexed="81"/>
            <rFont val="Tahoma"/>
            <family val="2"/>
          </rPr>
          <t>Scott A. Hamlin:</t>
        </r>
        <r>
          <rPr>
            <sz val="9"/>
            <color indexed="81"/>
            <rFont val="Tahoma"/>
            <family val="2"/>
          </rPr>
          <t xml:space="preserve">
Item M, claimed 3pts, did not indicate what items they are doing. </t>
        </r>
      </text>
    </comment>
    <comment ref="U5" authorId="0" shapeId="0">
      <text>
        <r>
          <rPr>
            <b/>
            <sz val="9"/>
            <color indexed="81"/>
            <rFont val="Tahoma"/>
            <family val="2"/>
          </rPr>
          <t>Scott A. Hamlin:</t>
        </r>
        <r>
          <rPr>
            <sz val="9"/>
            <color indexed="81"/>
            <rFont val="Tahoma"/>
            <family val="2"/>
          </rPr>
          <t xml:space="preserve">
Adhesives &amp; particle board</t>
        </r>
      </text>
    </comment>
    <comment ref="Y5" authorId="0" shapeId="0">
      <text>
        <r>
          <rPr>
            <b/>
            <sz val="9"/>
            <color indexed="81"/>
            <rFont val="Tahoma"/>
            <family val="2"/>
          </rPr>
          <t>Scott A. Hamlin:</t>
        </r>
        <r>
          <rPr>
            <sz val="9"/>
            <color indexed="81"/>
            <rFont val="Tahoma"/>
            <family val="2"/>
          </rPr>
          <t xml:space="preserve">
Did not claim points</t>
        </r>
      </text>
    </comment>
    <comment ref="AB5" authorId="0" shapeId="0">
      <text>
        <r>
          <rPr>
            <b/>
            <sz val="9"/>
            <color indexed="81"/>
            <rFont val="Tahoma"/>
            <family val="2"/>
          </rPr>
          <t>Scott A. Hamlin:</t>
        </r>
        <r>
          <rPr>
            <sz val="9"/>
            <color indexed="81"/>
            <rFont val="Tahoma"/>
            <family val="2"/>
          </rPr>
          <t xml:space="preserve">
$196,000 per unit</t>
        </r>
      </text>
    </comment>
    <comment ref="AI5" authorId="0" shapeId="0">
      <text>
        <r>
          <rPr>
            <b/>
            <sz val="9"/>
            <color indexed="81"/>
            <rFont val="Tahoma"/>
            <family val="2"/>
          </rPr>
          <t>Scott A. Hamlin:</t>
        </r>
        <r>
          <rPr>
            <sz val="9"/>
            <color indexed="81"/>
            <rFont val="Tahoma"/>
            <family val="2"/>
          </rPr>
          <t xml:space="preserve">
.4499 </t>
        </r>
      </text>
    </comment>
    <comment ref="I6" authorId="0" shapeId="0">
      <text>
        <r>
          <rPr>
            <b/>
            <sz val="9"/>
            <color indexed="81"/>
            <rFont val="Tahoma"/>
            <family val="2"/>
          </rPr>
          <t>Scott A. Hamlin:</t>
        </r>
        <r>
          <rPr>
            <sz val="9"/>
            <color indexed="81"/>
            <rFont val="Tahoma"/>
            <family val="2"/>
          </rPr>
          <t xml:space="preserve">
They meet all the criteria for SH Set-Aside 10pts
Special Needs rating 1667.4</t>
        </r>
      </text>
    </comment>
    <comment ref="L6" authorId="0" shapeId="0">
      <text>
        <r>
          <rPr>
            <b/>
            <sz val="9"/>
            <color indexed="81"/>
            <rFont val="Tahoma"/>
            <family val="2"/>
          </rPr>
          <t>Scott A. Hamlin:</t>
        </r>
        <r>
          <rPr>
            <sz val="9"/>
            <color indexed="81"/>
            <rFont val="Tahoma"/>
            <family val="2"/>
          </rPr>
          <t xml:space="preserve">
Award 24 points if competing outside the set-aside competition. </t>
        </r>
      </text>
    </comment>
    <comment ref="U6" authorId="0" shapeId="0">
      <text>
        <r>
          <rPr>
            <b/>
            <sz val="9"/>
            <color indexed="81"/>
            <rFont val="Tahoma"/>
            <family val="2"/>
          </rPr>
          <t>Scott A. Hamlin:</t>
        </r>
        <r>
          <rPr>
            <sz val="9"/>
            <color indexed="81"/>
            <rFont val="Tahoma"/>
            <family val="2"/>
          </rPr>
          <t xml:space="preserve">
Archetect only atested to 2 of the 3 VOC items, project is trying to claim 3 by name as referenced by their archetect letter. Their claim and the letter do not match. 2 points only. </t>
        </r>
      </text>
    </comment>
    <comment ref="AA6" authorId="0" shapeId="0">
      <text>
        <r>
          <rPr>
            <b/>
            <sz val="9"/>
            <color indexed="81"/>
            <rFont val="Tahoma"/>
            <family val="2"/>
          </rPr>
          <t>Scott A. Hamlin:</t>
        </r>
        <r>
          <rPr>
            <sz val="9"/>
            <color indexed="81"/>
            <rFont val="Tahoma"/>
            <family val="2"/>
          </rPr>
          <t xml:space="preserve">
3 points when in geographical competition
</t>
        </r>
      </text>
    </comment>
    <comment ref="AI6" authorId="0" shapeId="0">
      <text>
        <r>
          <rPr>
            <b/>
            <sz val="9"/>
            <color indexed="81"/>
            <rFont val="Tahoma"/>
            <family val="2"/>
          </rPr>
          <t>Scott A. Hamlin:</t>
        </r>
        <r>
          <rPr>
            <sz val="9"/>
            <color indexed="81"/>
            <rFont val="Tahoma"/>
            <family val="2"/>
          </rPr>
          <t xml:space="preserve">
.4489% 4pts if not competing in the SH Set-Aside</t>
        </r>
      </text>
    </comment>
    <comment ref="AK6" authorId="0" shapeId="0">
      <text>
        <r>
          <rPr>
            <b/>
            <sz val="9"/>
            <color indexed="81"/>
            <rFont val="Tahoma"/>
            <family val="2"/>
          </rPr>
          <t>Scott A. Hamlin:</t>
        </r>
        <r>
          <rPr>
            <sz val="9"/>
            <color indexed="81"/>
            <rFont val="Tahoma"/>
            <family val="2"/>
          </rPr>
          <t xml:space="preserve">
6 points if competing under the special needs category, 11 points under NHTF A</t>
        </r>
      </text>
    </comment>
    <comment ref="I7" authorId="0" shapeId="0">
      <text>
        <r>
          <rPr>
            <b/>
            <sz val="9"/>
            <color indexed="81"/>
            <rFont val="Tahoma"/>
            <family val="2"/>
          </rPr>
          <t>Scott A. Hamlin:</t>
        </r>
        <r>
          <rPr>
            <sz val="9"/>
            <color indexed="81"/>
            <rFont val="Tahoma"/>
            <family val="2"/>
          </rPr>
          <t xml:space="preserve">
Families 603.125 avg sq ft per unit</t>
        </r>
      </text>
    </comment>
    <comment ref="J7" authorId="0" shapeId="0">
      <text>
        <r>
          <rPr>
            <b/>
            <sz val="9"/>
            <color indexed="81"/>
            <rFont val="Tahoma"/>
            <family val="2"/>
          </rPr>
          <t>Scott A. Hamlin:</t>
        </r>
        <r>
          <rPr>
            <sz val="9"/>
            <color indexed="81"/>
            <rFont val="Tahoma"/>
            <family val="2"/>
          </rPr>
          <t xml:space="preserve">
USDA letter used to justify these points, zero points, </t>
        </r>
      </text>
    </comment>
    <comment ref="S7" authorId="0" shapeId="0">
      <text>
        <r>
          <rPr>
            <b/>
            <sz val="9"/>
            <color indexed="81"/>
            <rFont val="Tahoma"/>
            <family val="2"/>
          </rPr>
          <t>Scott A. Hamlin:</t>
        </r>
        <r>
          <rPr>
            <sz val="9"/>
            <color indexed="81"/>
            <rFont val="Tahoma"/>
            <family val="2"/>
          </rPr>
          <t xml:space="preserve">
No designated bike path or pedistrian walkway</t>
        </r>
      </text>
    </comment>
    <comment ref="U7" authorId="0" shapeId="0">
      <text>
        <r>
          <rPr>
            <b/>
            <sz val="9"/>
            <color indexed="81"/>
            <rFont val="Tahoma"/>
            <family val="2"/>
          </rPr>
          <t>Scott A. Hamlin:</t>
        </r>
        <r>
          <rPr>
            <sz val="9"/>
            <color indexed="81"/>
            <rFont val="Tahoma"/>
            <family val="2"/>
          </rPr>
          <t xml:space="preserve">
Did not specify carpet</t>
        </r>
      </text>
    </comment>
    <comment ref="AI7" authorId="0" shapeId="0">
      <text>
        <r>
          <rPr>
            <b/>
            <sz val="9"/>
            <color indexed="81"/>
            <rFont val="Tahoma"/>
            <family val="2"/>
          </rPr>
          <t>Scott A. Hamlin:</t>
        </r>
        <r>
          <rPr>
            <sz val="9"/>
            <color indexed="81"/>
            <rFont val="Tahoma"/>
            <family val="2"/>
          </rPr>
          <t xml:space="preserve">
.3909</t>
        </r>
      </text>
    </comment>
    <comment ref="I8" authorId="0" shapeId="0">
      <text>
        <r>
          <rPr>
            <b/>
            <sz val="9"/>
            <color indexed="81"/>
            <rFont val="Tahoma"/>
            <family val="2"/>
          </rPr>
          <t xml:space="preserve">Scott A. Hamlin
</t>
        </r>
        <r>
          <rPr>
            <sz val="9"/>
            <color indexed="81"/>
            <rFont val="Tahoma"/>
            <family val="2"/>
          </rPr>
          <t>They have 20% MR units for mixed income.</t>
        </r>
      </text>
    </comment>
    <comment ref="J8" authorId="0" shapeId="0">
      <text>
        <r>
          <rPr>
            <b/>
            <sz val="9"/>
            <color indexed="81"/>
            <rFont val="Tahoma"/>
            <family val="2"/>
          </rPr>
          <t>Scott A. Hamlin:</t>
        </r>
        <r>
          <rPr>
            <sz val="9"/>
            <color indexed="81"/>
            <rFont val="Tahoma"/>
            <family val="2"/>
          </rPr>
          <t xml:space="preserve">
Letter from city of Henderson</t>
        </r>
      </text>
    </comment>
    <comment ref="AI8" authorId="0" shapeId="0">
      <text>
        <r>
          <rPr>
            <b/>
            <sz val="9"/>
            <color indexed="81"/>
            <rFont val="Tahoma"/>
            <family val="2"/>
          </rPr>
          <t>Scott A. Hamlin:</t>
        </r>
        <r>
          <rPr>
            <sz val="9"/>
            <color indexed="81"/>
            <rFont val="Tahoma"/>
            <family val="2"/>
          </rPr>
          <t xml:space="preserve">
.3981%</t>
        </r>
      </text>
    </comment>
    <comment ref="AM8" authorId="0" shapeId="0">
      <text>
        <r>
          <rPr>
            <b/>
            <sz val="9"/>
            <color indexed="81"/>
            <rFont val="Tahoma"/>
            <family val="2"/>
          </rPr>
          <t>Scott A. Hamlin:</t>
        </r>
        <r>
          <rPr>
            <sz val="9"/>
            <color indexed="81"/>
            <rFont val="Tahoma"/>
            <family val="2"/>
          </rPr>
          <t xml:space="preserve">
They requested 5 pts, max is 3 pts.</t>
        </r>
      </text>
    </comment>
    <comment ref="I9" authorId="0" shapeId="0">
      <text>
        <r>
          <rPr>
            <b/>
            <sz val="9"/>
            <color indexed="81"/>
            <rFont val="Tahoma"/>
            <family val="2"/>
          </rPr>
          <t>Scott A. Hamlin:</t>
        </r>
        <r>
          <rPr>
            <sz val="9"/>
            <color indexed="81"/>
            <rFont val="Tahoma"/>
            <family val="2"/>
          </rPr>
          <t xml:space="preserve">
19.7% are MR units</t>
        </r>
      </text>
    </comment>
    <comment ref="L9" authorId="0" shapeId="0">
      <text>
        <r>
          <rPr>
            <b/>
            <sz val="9"/>
            <color indexed="81"/>
            <rFont val="Tahoma"/>
            <family val="2"/>
          </rPr>
          <t>Scott A. Hamlin:</t>
        </r>
        <r>
          <rPr>
            <sz val="9"/>
            <color indexed="81"/>
            <rFont val="Tahoma"/>
            <family val="2"/>
          </rPr>
          <t xml:space="preserve">
Need to indicate which two items section M they are going with.</t>
        </r>
      </text>
    </comment>
    <comment ref="AI9" authorId="0" shapeId="0">
      <text>
        <r>
          <rPr>
            <b/>
            <sz val="9"/>
            <color indexed="81"/>
            <rFont val="Tahoma"/>
            <family val="2"/>
          </rPr>
          <t>Scott A. Hamlin:</t>
        </r>
        <r>
          <rPr>
            <sz val="9"/>
            <color indexed="81"/>
            <rFont val="Tahoma"/>
            <family val="2"/>
          </rPr>
          <t xml:space="preserve">
.3981
</t>
        </r>
      </text>
    </comment>
    <comment ref="H10" authorId="0" shapeId="0">
      <text>
        <r>
          <rPr>
            <b/>
            <sz val="9"/>
            <color indexed="81"/>
            <rFont val="Tahoma"/>
            <family val="2"/>
          </rPr>
          <t>Scott A. Hamlin:</t>
        </r>
        <r>
          <rPr>
            <sz val="9"/>
            <color indexed="81"/>
            <rFont val="Tahoma"/>
            <family val="2"/>
          </rPr>
          <t xml:space="preserve">
USDA cannot claim veterans preference points</t>
        </r>
      </text>
    </comment>
    <comment ref="I10" authorId="0" shapeId="0">
      <text>
        <r>
          <rPr>
            <b/>
            <sz val="9"/>
            <color indexed="81"/>
            <rFont val="Tahoma"/>
            <family val="2"/>
          </rPr>
          <t>Scott A. Hamlin:</t>
        </r>
        <r>
          <rPr>
            <sz val="9"/>
            <color indexed="81"/>
            <rFont val="Tahoma"/>
            <family val="2"/>
          </rPr>
          <t xml:space="preserve">
790.69 sq ft per unit avg</t>
        </r>
      </text>
    </comment>
    <comment ref="J10" authorId="0" shapeId="0">
      <text>
        <r>
          <rPr>
            <b/>
            <sz val="9"/>
            <color indexed="81"/>
            <rFont val="Tahoma"/>
            <family val="2"/>
          </rPr>
          <t>Scott A. Hamlin:</t>
        </r>
        <r>
          <rPr>
            <sz val="9"/>
            <color indexed="81"/>
            <rFont val="Tahoma"/>
            <family val="2"/>
          </rPr>
          <t xml:space="preserve">
National Preservation Database, does not match QAP requirement.</t>
        </r>
      </text>
    </comment>
    <comment ref="S10" authorId="0" shapeId="0">
      <text>
        <r>
          <rPr>
            <b/>
            <sz val="9"/>
            <color indexed="81"/>
            <rFont val="Tahoma"/>
            <family val="2"/>
          </rPr>
          <t>Scott A. Hamlin:</t>
        </r>
        <r>
          <rPr>
            <sz val="9"/>
            <color indexed="81"/>
            <rFont val="Tahoma"/>
            <family val="2"/>
          </rPr>
          <t xml:space="preserve">
2 points 1/4 mile to amenities, 1 pt school bus, No credit for bike path, picture provided but you can't tell where that is at all.</t>
        </r>
      </text>
    </comment>
    <comment ref="U10" authorId="0" shapeId="0">
      <text>
        <r>
          <rPr>
            <b/>
            <sz val="9"/>
            <color indexed="81"/>
            <rFont val="Tahoma"/>
            <family val="2"/>
          </rPr>
          <t>Scott A. Hamlin:</t>
        </r>
        <r>
          <rPr>
            <sz val="9"/>
            <color indexed="81"/>
            <rFont val="Tahoma"/>
            <family val="2"/>
          </rPr>
          <t xml:space="preserve">
Adhesives and Particle Board</t>
        </r>
      </text>
    </comment>
    <comment ref="AA10" authorId="0" shapeId="0">
      <text>
        <r>
          <rPr>
            <b/>
            <sz val="9"/>
            <color indexed="81"/>
            <rFont val="Tahoma"/>
            <family val="2"/>
          </rPr>
          <t>Scott A. Hamlin:</t>
        </r>
        <r>
          <rPr>
            <sz val="9"/>
            <color indexed="81"/>
            <rFont val="Tahoma"/>
            <family val="2"/>
          </rPr>
          <t xml:space="preserve">
3 points only when competing in geographical
</t>
        </r>
      </text>
    </comment>
    <comment ref="AI10" authorId="0" shapeId="0">
      <text>
        <r>
          <rPr>
            <b/>
            <sz val="9"/>
            <color indexed="81"/>
            <rFont val="Tahoma"/>
            <family val="2"/>
          </rPr>
          <t>Scott A. Hamlin:</t>
        </r>
        <r>
          <rPr>
            <sz val="9"/>
            <color indexed="81"/>
            <rFont val="Tahoma"/>
            <family val="2"/>
          </rPr>
          <t xml:space="preserve">
.39804</t>
        </r>
      </text>
    </comment>
    <comment ref="AK10" authorId="0" shapeId="0">
      <text>
        <r>
          <rPr>
            <b/>
            <sz val="9"/>
            <color indexed="81"/>
            <rFont val="Tahoma"/>
            <family val="2"/>
          </rPr>
          <t>Scott A. Hamlin:</t>
        </r>
        <r>
          <rPr>
            <sz val="9"/>
            <color indexed="81"/>
            <rFont val="Tahoma"/>
            <family val="2"/>
          </rPr>
          <t xml:space="preserve">
There is no commitment by the project owner or the service provider to provide services for 15 years, there is no contract and no explanation how the service will be paid for if Fernley Senior Center discontinues service to the complex. </t>
        </r>
      </text>
    </comment>
    <comment ref="AL10" authorId="0" shapeId="0">
      <text>
        <r>
          <rPr>
            <b/>
            <sz val="9"/>
            <color indexed="81"/>
            <rFont val="Tahoma"/>
            <family val="2"/>
          </rPr>
          <t>Scott A. Hamlin:</t>
        </r>
        <r>
          <rPr>
            <sz val="9"/>
            <color indexed="81"/>
            <rFont val="Tahoma"/>
            <family val="2"/>
          </rPr>
          <t xml:space="preserve">
12.62
</t>
        </r>
      </text>
    </comment>
    <comment ref="AM10" authorId="0" shapeId="0">
      <text>
        <r>
          <rPr>
            <b/>
            <sz val="9"/>
            <color indexed="81"/>
            <rFont val="Tahoma"/>
            <family val="2"/>
          </rPr>
          <t>Scott A. Hamlin:</t>
        </r>
        <r>
          <rPr>
            <sz val="9"/>
            <color indexed="81"/>
            <rFont val="Tahoma"/>
            <family val="2"/>
          </rPr>
          <t xml:space="preserve">
10.97</t>
        </r>
      </text>
    </comment>
    <comment ref="H11" authorId="0" shapeId="0">
      <text>
        <r>
          <rPr>
            <b/>
            <sz val="9"/>
            <color indexed="81"/>
            <rFont val="Tahoma"/>
            <family val="2"/>
          </rPr>
          <t>Scott A. Hamlin:</t>
        </r>
        <r>
          <rPr>
            <sz val="9"/>
            <color indexed="81"/>
            <rFont val="Tahoma"/>
            <family val="2"/>
          </rPr>
          <t xml:space="preserve">
USDA cannot claim veterans preference points</t>
        </r>
      </text>
    </comment>
    <comment ref="I11" authorId="0" shapeId="0">
      <text>
        <r>
          <rPr>
            <b/>
            <sz val="9"/>
            <color indexed="81"/>
            <rFont val="Tahoma"/>
            <family val="2"/>
          </rPr>
          <t>Scott A. Hamlin:</t>
        </r>
        <r>
          <rPr>
            <sz val="9"/>
            <color indexed="81"/>
            <rFont val="Tahoma"/>
            <family val="2"/>
          </rPr>
          <t xml:space="preserve">
683 sq ft average</t>
        </r>
      </text>
    </comment>
    <comment ref="J11" authorId="0" shapeId="0">
      <text>
        <r>
          <rPr>
            <b/>
            <sz val="9"/>
            <color indexed="81"/>
            <rFont val="Tahoma"/>
            <family val="2"/>
          </rPr>
          <t>Scott A. Hamlin:</t>
        </r>
        <r>
          <rPr>
            <sz val="9"/>
            <color indexed="81"/>
            <rFont val="Tahoma"/>
            <family val="2"/>
          </rPr>
          <t xml:space="preserve">
USDA Letter, zero points</t>
        </r>
      </text>
    </comment>
    <comment ref="S11" authorId="0" shapeId="0">
      <text>
        <r>
          <rPr>
            <b/>
            <sz val="9"/>
            <color indexed="81"/>
            <rFont val="Tahoma"/>
            <family val="2"/>
          </rPr>
          <t>Scott A. Hamlin:</t>
        </r>
        <r>
          <rPr>
            <sz val="9"/>
            <color indexed="81"/>
            <rFont val="Tahoma"/>
            <family val="2"/>
          </rPr>
          <t xml:space="preserve">
No credit for bike path, 2 pts amenities, 1 pt bus, 1 pt stimulus</t>
        </r>
      </text>
    </comment>
    <comment ref="U11" authorId="0" shapeId="0">
      <text>
        <r>
          <rPr>
            <b/>
            <sz val="9"/>
            <color indexed="81"/>
            <rFont val="Tahoma"/>
            <family val="2"/>
          </rPr>
          <t>Scott A. Hamlin:</t>
        </r>
        <r>
          <rPr>
            <sz val="9"/>
            <color indexed="81"/>
            <rFont val="Tahoma"/>
            <family val="2"/>
          </rPr>
          <t xml:space="preserve">
2pts only, only hit 2 of 3 items on VOC list. </t>
        </r>
      </text>
    </comment>
    <comment ref="AI11" authorId="0" shapeId="0">
      <text>
        <r>
          <rPr>
            <b/>
            <sz val="9"/>
            <color indexed="81"/>
            <rFont val="Tahoma"/>
            <family val="2"/>
          </rPr>
          <t>Scott A. Hamlin:</t>
        </r>
        <r>
          <rPr>
            <sz val="9"/>
            <color indexed="81"/>
            <rFont val="Tahoma"/>
            <family val="2"/>
          </rPr>
          <t xml:space="preserve">
.39583</t>
        </r>
      </text>
    </comment>
    <comment ref="AK11" authorId="0" shapeId="0">
      <text>
        <r>
          <rPr>
            <b/>
            <sz val="9"/>
            <color indexed="81"/>
            <rFont val="Tahoma"/>
            <family val="2"/>
          </rPr>
          <t>Scott A. Hamlin:</t>
        </r>
        <r>
          <rPr>
            <sz val="9"/>
            <color indexed="81"/>
            <rFont val="Tahoma"/>
            <family val="2"/>
          </rPr>
          <t xml:space="preserve">
No guarantee that this service will be here for 15 years, no contract, no description of what type of vehicle is being used and there's an implied fee. Addtionally not controlled by the applicant.  </t>
        </r>
      </text>
    </comment>
    <comment ref="H12" authorId="0" shapeId="0">
      <text>
        <r>
          <rPr>
            <b/>
            <sz val="9"/>
            <color indexed="81"/>
            <rFont val="Tahoma"/>
            <family val="2"/>
          </rPr>
          <t>Scott A. Hamlin:</t>
        </r>
        <r>
          <rPr>
            <sz val="9"/>
            <color indexed="81"/>
            <rFont val="Tahoma"/>
            <family val="2"/>
          </rPr>
          <t xml:space="preserve">
USDA cannot claim veterans preference points</t>
        </r>
      </text>
    </comment>
    <comment ref="I12" authorId="0" shapeId="0">
      <text>
        <r>
          <rPr>
            <b/>
            <sz val="9"/>
            <color indexed="81"/>
            <rFont val="Tahoma"/>
            <family val="2"/>
          </rPr>
          <t>Scott A. Hamlin:</t>
        </r>
        <r>
          <rPr>
            <sz val="9"/>
            <color indexed="81"/>
            <rFont val="Tahoma"/>
            <family val="2"/>
          </rPr>
          <t xml:space="preserve">
690 sq ft avg</t>
        </r>
      </text>
    </comment>
    <comment ref="J12" authorId="0" shapeId="0">
      <text>
        <r>
          <rPr>
            <b/>
            <sz val="9"/>
            <color indexed="81"/>
            <rFont val="Tahoma"/>
            <family val="2"/>
          </rPr>
          <t>Scott A. Hamlin:</t>
        </r>
        <r>
          <rPr>
            <sz val="9"/>
            <color indexed="81"/>
            <rFont val="Tahoma"/>
            <family val="2"/>
          </rPr>
          <t xml:space="preserve">
Need letter stating non-CDBG</t>
        </r>
      </text>
    </comment>
    <comment ref="L12" authorId="0" shapeId="0">
      <text>
        <r>
          <rPr>
            <b/>
            <sz val="9"/>
            <color indexed="81"/>
            <rFont val="Tahoma"/>
            <family val="2"/>
          </rPr>
          <t>Scott A. Hamlin:</t>
        </r>
        <r>
          <rPr>
            <sz val="9"/>
            <color indexed="81"/>
            <rFont val="Tahoma"/>
            <family val="2"/>
          </rPr>
          <t xml:space="preserve">
Need the two amenities identified under item M.</t>
        </r>
      </text>
    </comment>
    <comment ref="S12" authorId="0" shapeId="0">
      <text>
        <r>
          <rPr>
            <b/>
            <sz val="9"/>
            <color indexed="81"/>
            <rFont val="Tahoma"/>
            <family val="2"/>
          </rPr>
          <t>Scott A. Hamlin:</t>
        </r>
        <r>
          <rPr>
            <sz val="9"/>
            <color indexed="81"/>
            <rFont val="Tahoma"/>
            <family val="2"/>
          </rPr>
          <t xml:space="preserve">
Amenities 2pts
Also claimed bike path without any proof,
need to verify bike path points removed.</t>
        </r>
      </text>
    </comment>
    <comment ref="T12" authorId="0" shapeId="0">
      <text>
        <r>
          <rPr>
            <b/>
            <sz val="9"/>
            <color indexed="81"/>
            <rFont val="Tahoma"/>
            <family val="2"/>
          </rPr>
          <t>Scott A. Hamlin:</t>
        </r>
        <r>
          <rPr>
            <sz val="9"/>
            <color indexed="81"/>
            <rFont val="Tahoma"/>
            <family val="2"/>
          </rPr>
          <t xml:space="preserve">
12.5%</t>
        </r>
      </text>
    </comment>
    <comment ref="X12" authorId="0" shapeId="0">
      <text>
        <r>
          <rPr>
            <b/>
            <sz val="9"/>
            <color indexed="81"/>
            <rFont val="Tahoma"/>
            <family val="2"/>
          </rPr>
          <t>Scott A. Hamlin:</t>
        </r>
        <r>
          <rPr>
            <sz val="9"/>
            <color indexed="81"/>
            <rFont val="Tahoma"/>
            <family val="2"/>
          </rPr>
          <t xml:space="preserve">
Used 2015 approval for heat pump</t>
        </r>
      </text>
    </comment>
    <comment ref="Y12" authorId="0" shapeId="0">
      <text>
        <r>
          <rPr>
            <b/>
            <sz val="9"/>
            <color indexed="81"/>
            <rFont val="Tahoma"/>
            <family val="2"/>
          </rPr>
          <t>Scott A. Hamlin:</t>
        </r>
        <r>
          <rPr>
            <sz val="9"/>
            <color indexed="81"/>
            <rFont val="Tahoma"/>
            <family val="2"/>
          </rPr>
          <t xml:space="preserve">
Used 2015 approval for toilet</t>
        </r>
      </text>
    </comment>
    <comment ref="AI12" authorId="0" shapeId="0">
      <text>
        <r>
          <rPr>
            <b/>
            <sz val="9"/>
            <color indexed="81"/>
            <rFont val="Tahoma"/>
            <family val="2"/>
          </rPr>
          <t>Scott A. Hamlin:</t>
        </r>
        <r>
          <rPr>
            <sz val="9"/>
            <color indexed="81"/>
            <rFont val="Tahoma"/>
            <family val="2"/>
          </rPr>
          <t xml:space="preserve">
no more than 5% can be &lt;=30% AMI, this property has 25% so they get 4pts</t>
        </r>
      </text>
    </comment>
    <comment ref="AN12" authorId="0" shapeId="0">
      <text>
        <r>
          <rPr>
            <b/>
            <sz val="9"/>
            <color indexed="81"/>
            <rFont val="Tahoma"/>
            <family val="2"/>
          </rPr>
          <t>Scott A. Hamlin:</t>
        </r>
        <r>
          <rPr>
            <sz val="9"/>
            <color indexed="81"/>
            <rFont val="Tahoma"/>
            <family val="2"/>
          </rPr>
          <t xml:space="preserve">
39%</t>
        </r>
      </text>
    </comment>
    <comment ref="I13" authorId="0" shapeId="0">
      <text>
        <r>
          <rPr>
            <b/>
            <sz val="9"/>
            <color indexed="81"/>
            <rFont val="Tahoma"/>
            <family val="2"/>
          </rPr>
          <t>Scott A. Hamlin:</t>
        </r>
        <r>
          <rPr>
            <sz val="9"/>
            <color indexed="81"/>
            <rFont val="Tahoma"/>
            <family val="2"/>
          </rPr>
          <t xml:space="preserve">
845.19 sq ft avg</t>
        </r>
      </text>
    </comment>
    <comment ref="AA13" authorId="0" shapeId="0">
      <text>
        <r>
          <rPr>
            <b/>
            <sz val="9"/>
            <color indexed="81"/>
            <rFont val="Tahoma"/>
            <family val="2"/>
          </rPr>
          <t>Scott A. Hamlin:</t>
        </r>
        <r>
          <rPr>
            <sz val="9"/>
            <color indexed="81"/>
            <rFont val="Tahoma"/>
            <family val="2"/>
          </rPr>
          <t xml:space="preserve">
6 points when in Geo</t>
        </r>
      </text>
    </comment>
    <comment ref="AI13" authorId="0" shapeId="0">
      <text>
        <r>
          <rPr>
            <b/>
            <sz val="9"/>
            <color indexed="81"/>
            <rFont val="Tahoma"/>
            <family val="2"/>
          </rPr>
          <t>Scott A. Hamlin:</t>
        </r>
        <r>
          <rPr>
            <sz val="9"/>
            <color indexed="81"/>
            <rFont val="Tahoma"/>
            <family val="2"/>
          </rPr>
          <t xml:space="preserve">
.4345</t>
        </r>
      </text>
    </comment>
    <comment ref="I14" authorId="0" shapeId="0">
      <text>
        <r>
          <rPr>
            <b/>
            <sz val="9"/>
            <color indexed="81"/>
            <rFont val="Tahoma"/>
            <family val="2"/>
          </rPr>
          <t>Scott A. Hamlin:</t>
        </r>
        <r>
          <rPr>
            <sz val="9"/>
            <color indexed="81"/>
            <rFont val="Tahoma"/>
            <family val="2"/>
          </rPr>
          <t xml:space="preserve">
631.50 sq ft</t>
        </r>
      </text>
    </comment>
    <comment ref="L14" authorId="0" shapeId="0">
      <text>
        <r>
          <rPr>
            <b/>
            <sz val="9"/>
            <color indexed="81"/>
            <rFont val="Tahoma"/>
            <family val="2"/>
          </rPr>
          <t>Scott A. Hamlin:</t>
        </r>
        <r>
          <rPr>
            <sz val="9"/>
            <color indexed="81"/>
            <rFont val="Tahoma"/>
            <family val="2"/>
          </rPr>
          <t xml:space="preserve">
Need the two amenities identified under item M.</t>
        </r>
      </text>
    </comment>
    <comment ref="AL14" authorId="0" shapeId="0">
      <text>
        <r>
          <rPr>
            <b/>
            <sz val="9"/>
            <color indexed="81"/>
            <rFont val="Tahoma"/>
            <family val="2"/>
          </rPr>
          <t>Scott A. Hamlin:</t>
        </r>
        <r>
          <rPr>
            <sz val="9"/>
            <color indexed="81"/>
            <rFont val="Tahoma"/>
            <family val="2"/>
          </rPr>
          <t xml:space="preserve">
16.36%
</t>
        </r>
      </text>
    </comment>
    <comment ref="AM14" authorId="0" shapeId="0">
      <text>
        <r>
          <rPr>
            <b/>
            <sz val="9"/>
            <color indexed="81"/>
            <rFont val="Tahoma"/>
            <family val="2"/>
          </rPr>
          <t>Scott A. Hamlin:</t>
        </r>
        <r>
          <rPr>
            <sz val="9"/>
            <color indexed="81"/>
            <rFont val="Tahoma"/>
            <family val="2"/>
          </rPr>
          <t xml:space="preserve">
11.99%</t>
        </r>
      </text>
    </comment>
    <comment ref="I15" authorId="0" shapeId="0">
      <text>
        <r>
          <rPr>
            <b/>
            <sz val="9"/>
            <color indexed="81"/>
            <rFont val="Tahoma"/>
            <family val="2"/>
          </rPr>
          <t>Scott A. Hamlin:</t>
        </r>
        <r>
          <rPr>
            <sz val="9"/>
            <color indexed="81"/>
            <rFont val="Tahoma"/>
            <family val="2"/>
          </rPr>
          <t xml:space="preserve">
295.9 Special Needs Score</t>
        </r>
      </text>
    </comment>
    <comment ref="L15" authorId="0" shapeId="0">
      <text>
        <r>
          <rPr>
            <b/>
            <sz val="9"/>
            <color indexed="81"/>
            <rFont val="Tahoma"/>
            <family val="2"/>
          </rPr>
          <t>Scott A. Hamlin:</t>
        </r>
        <r>
          <rPr>
            <sz val="9"/>
            <color indexed="81"/>
            <rFont val="Tahoma"/>
            <family val="2"/>
          </rPr>
          <t xml:space="preserve">
They have proof for 23 if needed outside the set aside.</t>
        </r>
      </text>
    </comment>
    <comment ref="AI15" authorId="0" shapeId="0">
      <text>
        <r>
          <rPr>
            <b/>
            <sz val="9"/>
            <color indexed="81"/>
            <rFont val="Tahoma"/>
            <family val="2"/>
          </rPr>
          <t>Scott A. Hamlin:</t>
        </r>
        <r>
          <rPr>
            <sz val="9"/>
            <color indexed="81"/>
            <rFont val="Tahoma"/>
            <family val="2"/>
          </rPr>
          <t xml:space="preserve">
Outside of Set Aside 6 pts
</t>
        </r>
      </text>
    </comment>
    <comment ref="AN15" authorId="0" shapeId="0">
      <text>
        <r>
          <rPr>
            <b/>
            <sz val="9"/>
            <color indexed="81"/>
            <rFont val="Tahoma"/>
            <family val="2"/>
          </rPr>
          <t>Scott A. Hamlin:</t>
        </r>
        <r>
          <rPr>
            <sz val="9"/>
            <color indexed="81"/>
            <rFont val="Tahoma"/>
            <family val="2"/>
          </rPr>
          <t xml:space="preserve">
24.9%</t>
        </r>
      </text>
    </comment>
  </commentList>
</comments>
</file>

<file path=xl/comments2.xml><?xml version="1.0" encoding="utf-8"?>
<comments xmlns="http://schemas.openxmlformats.org/spreadsheetml/2006/main">
  <authors>
    <author>Scott A. Hamlin</author>
  </authors>
  <commentList>
    <comment ref="H8" authorId="0" shapeId="0">
      <text>
        <r>
          <rPr>
            <b/>
            <sz val="9"/>
            <color indexed="81"/>
            <rFont val="Tahoma"/>
            <family val="2"/>
          </rPr>
          <t>Scott A. Hamlin:</t>
        </r>
        <r>
          <rPr>
            <sz val="9"/>
            <color indexed="81"/>
            <rFont val="Tahoma"/>
            <family val="2"/>
          </rPr>
          <t xml:space="preserve">
SH Set-Aside
</t>
        </r>
      </text>
    </comment>
  </commentList>
</comments>
</file>

<file path=xl/sharedStrings.xml><?xml version="1.0" encoding="utf-8"?>
<sst xmlns="http://schemas.openxmlformats.org/spreadsheetml/2006/main" count="307" uniqueCount="152">
  <si>
    <t>2017 Tax Credit Scoring Results</t>
  </si>
  <si>
    <t>Supportive Housing Set-Aside</t>
  </si>
  <si>
    <t>Tax Credits</t>
  </si>
  <si>
    <t>Score</t>
  </si>
  <si>
    <t>Plaza @ 4th Street</t>
  </si>
  <si>
    <t>County</t>
  </si>
  <si>
    <t>Project Name</t>
  </si>
  <si>
    <t>Sponsor Information</t>
  </si>
  <si>
    <t>Type</t>
  </si>
  <si>
    <t>New Construction/Rehab</t>
  </si>
  <si>
    <t>Total # of Units</t>
  </si>
  <si>
    <t>Clark</t>
  </si>
  <si>
    <t>501 North Lamb 2</t>
  </si>
  <si>
    <t>Nevada HAND</t>
  </si>
  <si>
    <t>Families</t>
  </si>
  <si>
    <t>New Construction</t>
  </si>
  <si>
    <t>60</t>
  </si>
  <si>
    <t xml:space="preserve">Donna Louise  </t>
  </si>
  <si>
    <t>Community Development Programs Center of Nevada</t>
  </si>
  <si>
    <t>48</t>
  </si>
  <si>
    <t>Douglas</t>
  </si>
  <si>
    <t>Highland Manor</t>
  </si>
  <si>
    <t>CPLC Nevada, Chicanos Por La Causa</t>
  </si>
  <si>
    <t>Acq/Rehab</t>
  </si>
  <si>
    <t>Nye</t>
  </si>
  <si>
    <t>Belmont Apartments</t>
  </si>
  <si>
    <t>NRHA</t>
  </si>
  <si>
    <t>Veterans Village 2</t>
  </si>
  <si>
    <t>SHARE, Inc</t>
  </si>
  <si>
    <t>Individuals</t>
  </si>
  <si>
    <t>Espinoza Terrace</t>
  </si>
  <si>
    <t>SNRHA</t>
  </si>
  <si>
    <t>Mixed Income</t>
  </si>
  <si>
    <t xml:space="preserve">Clark   </t>
  </si>
  <si>
    <t>Flamingo Pines</t>
  </si>
  <si>
    <t>Donna Louise 2</t>
  </si>
  <si>
    <t>Owens Senior</t>
  </si>
  <si>
    <t>Alliance Property Group</t>
  </si>
  <si>
    <t>Senior</t>
  </si>
  <si>
    <t>City Impact Center Senior Housing</t>
  </si>
  <si>
    <t>Geroge Gekakis East Sahara Senior Housing Limited Partnership</t>
  </si>
  <si>
    <t>Veterans Supportive Housing II</t>
  </si>
  <si>
    <t>ASI</t>
  </si>
  <si>
    <t>Special Needs - Supportive Housing Set-Aside</t>
  </si>
  <si>
    <t xml:space="preserve">Washoe   </t>
  </si>
  <si>
    <t>Northern Nevada Community Housing</t>
  </si>
  <si>
    <t>New Construction &amp; Acq/Rehab</t>
  </si>
  <si>
    <t>Lyon</t>
  </si>
  <si>
    <t>Sandia Manor</t>
  </si>
  <si>
    <t>GFM Development</t>
  </si>
  <si>
    <t>USDA - Families</t>
  </si>
  <si>
    <t>Carefree Living Overton</t>
  </si>
  <si>
    <t>American Covenant Senior Housing Foundation</t>
  </si>
  <si>
    <t>USDA - Senior</t>
  </si>
  <si>
    <t>Alpine Haven</t>
  </si>
  <si>
    <t>Matthew Fleming</t>
  </si>
  <si>
    <t>NNHE Set-Aside</t>
  </si>
  <si>
    <t>40</t>
  </si>
  <si>
    <t>Elko</t>
  </si>
  <si>
    <t>Woodlands Village</t>
  </si>
  <si>
    <t>Gregory Development Group</t>
  </si>
  <si>
    <t>NHTF</t>
  </si>
  <si>
    <t>To General Pool</t>
  </si>
  <si>
    <t>USDA Set-Aside</t>
  </si>
  <si>
    <t>Non-Profit Set-Aside</t>
  </si>
  <si>
    <t>Espinosa Terrace</t>
  </si>
  <si>
    <t>City Impact Center</t>
  </si>
  <si>
    <t>Clark County - Geographical</t>
  </si>
  <si>
    <t xml:space="preserve">City Impact Center </t>
  </si>
  <si>
    <t>Washoe County - Geographical</t>
  </si>
  <si>
    <t>Other County - Geographical</t>
  </si>
  <si>
    <t>General Pool</t>
  </si>
  <si>
    <t>Additional Tax Credits</t>
  </si>
  <si>
    <t>Donna Louise</t>
  </si>
  <si>
    <t>Unsubscribed</t>
  </si>
  <si>
    <t>Espinosa Terrace (NP)</t>
  </si>
  <si>
    <t>Green = Project Selected</t>
  </si>
  <si>
    <t>Red  = TC/NHTF Awarded</t>
  </si>
  <si>
    <t>Note: Scores may fluxuate between rounds depending on categories that only apply when competing in certain pools</t>
  </si>
  <si>
    <t>WATERFALL RESULTS</t>
  </si>
  <si>
    <t>Score Calculations</t>
  </si>
  <si>
    <t>Superior Project 14.3.10</t>
  </si>
  <si>
    <t>Project</t>
  </si>
  <si>
    <t># Bedrooms</t>
  </si>
  <si>
    <t>TC Requested</t>
  </si>
  <si>
    <t>Total Project Cost</t>
  </si>
  <si>
    <t>14.3.10A Calculation</t>
  </si>
  <si>
    <t>A.</t>
  </si>
  <si>
    <t>14.3.10B</t>
  </si>
  <si>
    <t>B.</t>
  </si>
  <si>
    <t>C.</t>
  </si>
  <si>
    <t>D.</t>
  </si>
  <si>
    <t>E.</t>
  </si>
  <si>
    <t>F.</t>
  </si>
  <si>
    <t>G.</t>
  </si>
  <si>
    <t>H.</t>
  </si>
  <si>
    <t>14.5 Tie-Break TC/TPC</t>
  </si>
  <si>
    <t>Washoe</t>
  </si>
  <si>
    <t>ASI Veterans 2</t>
  </si>
  <si>
    <t>Sandia Manor Apartments</t>
  </si>
  <si>
    <t>Owens Seniors</t>
  </si>
  <si>
    <t>Plaza at 4th Street</t>
  </si>
  <si>
    <t>2017 LIHTC Application Score Sheet</t>
  </si>
  <si>
    <t>These are the base scores, scores fluctuate over different pools and not all changes are indicated on this chart</t>
  </si>
  <si>
    <t>For General Informational Purposes Only</t>
  </si>
  <si>
    <t>Special Set-Aside</t>
  </si>
  <si>
    <t>NP (Y/N)</t>
  </si>
  <si>
    <t>Units</t>
  </si>
  <si>
    <t>Veteran 1pt</t>
  </si>
  <si>
    <t>Project Type</t>
  </si>
  <si>
    <t>14.3.1 Location 3pt</t>
  </si>
  <si>
    <t>14.3.2 Project Readiness 5pt</t>
  </si>
  <si>
    <t>14.3.3 Amenities 24pt</t>
  </si>
  <si>
    <t>14.3.4 NV Based 10pt</t>
  </si>
  <si>
    <t>14.3.5 Out NV 5pt</t>
  </si>
  <si>
    <t>14.3.6 Extended Affordability 4pt</t>
  </si>
  <si>
    <t>14.3.7 Water Efficiency 5pt</t>
  </si>
  <si>
    <t>14.3.8 Historic 3pt</t>
  </si>
  <si>
    <t>14.3.9 Smart Design 16pt</t>
  </si>
  <si>
    <t>14.3.9 A Site Location</t>
  </si>
  <si>
    <t>14.3.9 B Renewable Energy Sources</t>
  </si>
  <si>
    <t>14.3.9 C VOC</t>
  </si>
  <si>
    <t>14.3.9 D Insulation</t>
  </si>
  <si>
    <t>14.3.9 E SIPs</t>
  </si>
  <si>
    <t>14.3.9 F Water Heater</t>
  </si>
  <si>
    <t>14.3.9 G Toilet</t>
  </si>
  <si>
    <t>14.3.10 Superior Project 23pt</t>
  </si>
  <si>
    <t>14.3.10 A TC/Person 6/3pts</t>
  </si>
  <si>
    <t>14.3.10 B $/Unit 8pts</t>
  </si>
  <si>
    <t>14.3.10 C 4pts</t>
  </si>
  <si>
    <t>14.3.10 D 5pts</t>
  </si>
  <si>
    <t>14.3.10 E 5pts</t>
  </si>
  <si>
    <t>14.3.10 F 5pts</t>
  </si>
  <si>
    <t>14.3.10 G 2pts</t>
  </si>
  <si>
    <t>14.3.10 H 2pts</t>
  </si>
  <si>
    <t>14.4.1 Low Rent 6pt</t>
  </si>
  <si>
    <t>14.4.2 Low Income 2pt</t>
  </si>
  <si>
    <t>14.4.3 Sup Services 6pt</t>
  </si>
  <si>
    <t>14.4.4 Developer Fee 5pt</t>
  </si>
  <si>
    <t>14.4.5 Contractor Fee 3pt</t>
  </si>
  <si>
    <t>14.4.6 Incentives 8pt</t>
  </si>
  <si>
    <t>Total Score</t>
  </si>
  <si>
    <t>No</t>
  </si>
  <si>
    <t>Y</t>
  </si>
  <si>
    <t>Yes</t>
  </si>
  <si>
    <t>Special Needs</t>
  </si>
  <si>
    <t>N</t>
  </si>
  <si>
    <t>USDA -Senior</t>
  </si>
  <si>
    <t>Special Needs - NHTF</t>
  </si>
  <si>
    <t>Additional Credits</t>
  </si>
  <si>
    <t>No projects to score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</si>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</sst>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B050"/>
      <name val="Calibri"/>
      <family val="2"/>
      <scheme val="minor"/>
    </font>
    <font>
      <b/>
      <sz val="11"/>
      <color rgb="FFFF0000"/>
      <name val="Calibri"/>
      <family val="2"/>
      <scheme val="minor"/>
    </font>
    <font>
      <b/>
      <sz val="12"/>
      <color theme="1"/>
      <name val="Calibri"/>
      <family val="2"/>
      <scheme val="minor"/>
    </font>
    <font>
      <sz val="11"/>
      <name val="Calibri"/>
      <family val="2"/>
      <scheme val="minor"/>
    </font>
    <font>
      <sz val="11"/>
      <color theme="1"/>
      <name val="Calibri"/>
      <family val="2"/>
      <scheme val="minor"/>
    </font>
    <font>
      <b/>
      <sz val="14"/>
      <color theme="1"/>
      <name val="Calibri"/>
      <family val="2"/>
      <scheme val="minor"/>
    </font>
    <font>
      <b/>
      <sz val="11"/>
      <color theme="4" tint="-0.249977111117893"/>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82">
    <xf numFmtId="0" fontId="0" fillId="0" borderId="0" xfId="0"/>
    <xf numFmtId="0" fontId="2" fillId="0" borderId="0" xfId="0" applyFont="1" applyAlignment="1">
      <alignment horizontal="center" wrapText="1"/>
    </xf>
    <xf numFmtId="0" fontId="2" fillId="0" borderId="0" xfId="0" applyFont="1" applyFill="1" applyAlignment="1">
      <alignment horizontal="center" wrapText="1"/>
    </xf>
    <xf numFmtId="0" fontId="0" fillId="0" borderId="1" xfId="0" applyFill="1" applyBorder="1" applyAlignment="1">
      <alignment wrapText="1"/>
    </xf>
    <xf numFmtId="0" fontId="0" fillId="0" borderId="1" xfId="0" applyFill="1" applyBorder="1"/>
    <xf numFmtId="0" fontId="0" fillId="0" borderId="1" xfId="0" applyFill="1" applyBorder="1" applyAlignment="1">
      <alignment horizontal="center"/>
    </xf>
    <xf numFmtId="0" fontId="0" fillId="0" borderId="1" xfId="0" quotePrefix="1" applyFill="1"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wrapText="1"/>
    </xf>
    <xf numFmtId="0" fontId="2" fillId="0" borderId="1" xfId="0" applyFont="1" applyFill="1" applyBorder="1"/>
    <xf numFmtId="0" fontId="2" fillId="0" borderId="1" xfId="0" applyFont="1" applyFill="1" applyBorder="1" applyAlignment="1">
      <alignment wrapText="1"/>
    </xf>
    <xf numFmtId="0" fontId="0" fillId="0" borderId="0" xfId="0" applyAlignment="1">
      <alignment horizontal="right"/>
    </xf>
    <xf numFmtId="0" fontId="2" fillId="0" borderId="0" xfId="0" applyFont="1" applyAlignment="1">
      <alignment horizontal="right"/>
    </xf>
    <xf numFmtId="6" fontId="1" fillId="0" borderId="0" xfId="0" applyNumberFormat="1" applyFont="1"/>
    <xf numFmtId="0" fontId="4" fillId="0" borderId="0" xfId="0" applyFont="1"/>
    <xf numFmtId="0" fontId="0" fillId="0" borderId="2" xfId="0" applyBorder="1"/>
    <xf numFmtId="0" fontId="0" fillId="0" borderId="3" xfId="0" applyBorder="1" applyAlignment="1">
      <alignment horizontal="right"/>
    </xf>
    <xf numFmtId="0" fontId="0" fillId="0" borderId="3" xfId="0" applyBorder="1"/>
    <xf numFmtId="0" fontId="2" fillId="0" borderId="3"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xf numFmtId="0" fontId="2" fillId="0" borderId="0" xfId="0" applyFont="1" applyBorder="1" applyAlignment="1">
      <alignment horizontal="right"/>
    </xf>
    <xf numFmtId="0" fontId="0" fillId="0" borderId="0" xfId="0" applyBorder="1"/>
    <xf numFmtId="6" fontId="0" fillId="0" borderId="0" xfId="0" applyNumberFormat="1" applyBorder="1"/>
    <xf numFmtId="6" fontId="0" fillId="0" borderId="6" xfId="0" applyNumberFormat="1" applyBorder="1"/>
    <xf numFmtId="0" fontId="3" fillId="0" borderId="5" xfId="0" applyFont="1" applyBorder="1"/>
    <xf numFmtId="0" fontId="3" fillId="0" borderId="0" xfId="0" applyFont="1" applyBorder="1"/>
    <xf numFmtId="6" fontId="1" fillId="0" borderId="0" xfId="0" applyNumberFormat="1" applyFont="1" applyBorder="1"/>
    <xf numFmtId="0" fontId="0" fillId="0" borderId="6" xfId="0" applyBorder="1"/>
    <xf numFmtId="0" fontId="0" fillId="0" borderId="7" xfId="0" applyBorder="1"/>
    <xf numFmtId="0" fontId="0" fillId="0" borderId="8" xfId="0" applyBorder="1" applyAlignment="1">
      <alignment horizontal="right"/>
    </xf>
    <xf numFmtId="0" fontId="0" fillId="0" borderId="8" xfId="0" applyBorder="1"/>
    <xf numFmtId="0" fontId="0" fillId="0" borderId="9" xfId="0" applyBorder="1"/>
    <xf numFmtId="0" fontId="0" fillId="0" borderId="0" xfId="0" applyBorder="1" applyAlignment="1">
      <alignment horizontal="right"/>
    </xf>
    <xf numFmtId="0" fontId="0" fillId="0" borderId="5" xfId="0" applyBorder="1"/>
    <xf numFmtId="0" fontId="0" fillId="0" borderId="4" xfId="0" applyBorder="1"/>
    <xf numFmtId="0" fontId="2" fillId="0" borderId="4" xfId="0" applyFont="1" applyBorder="1"/>
    <xf numFmtId="6" fontId="1" fillId="0" borderId="6" xfId="0" applyNumberFormat="1" applyFont="1" applyBorder="1"/>
    <xf numFmtId="6" fontId="1" fillId="0" borderId="8" xfId="0" applyNumberFormat="1" applyFont="1" applyBorder="1"/>
    <xf numFmtId="0" fontId="3" fillId="0" borderId="7" xfId="0" applyFont="1" applyBorder="1"/>
    <xf numFmtId="0" fontId="3" fillId="0" borderId="8" xfId="0" applyFont="1" applyBorder="1"/>
    <xf numFmtId="0" fontId="5" fillId="0" borderId="0" xfId="0" applyFont="1" applyAlignment="1">
      <alignment horizontal="center" vertical="center"/>
    </xf>
    <xf numFmtId="0" fontId="6" fillId="0" borderId="5" xfId="0" applyFont="1" applyBorder="1"/>
    <xf numFmtId="0" fontId="6" fillId="0" borderId="0" xfId="0" applyFont="1" applyBorder="1"/>
    <xf numFmtId="0" fontId="3" fillId="0" borderId="0" xfId="0" applyFont="1"/>
    <xf numFmtId="0" fontId="2" fillId="0" borderId="0" xfId="0" applyFont="1" applyBorder="1"/>
    <xf numFmtId="0" fontId="2" fillId="0" borderId="0" xfId="0" applyFont="1" applyFill="1" applyBorder="1"/>
    <xf numFmtId="0" fontId="3" fillId="0" borderId="5" xfId="0" applyFont="1" applyBorder="1" applyAlignment="1">
      <alignment horizontal="left"/>
    </xf>
    <xf numFmtId="0" fontId="2" fillId="2" borderId="0" xfId="0" applyFont="1" applyFill="1" applyAlignment="1">
      <alignment horizontal="center"/>
    </xf>
    <xf numFmtId="0" fontId="8" fillId="0" borderId="0" xfId="0" applyFont="1"/>
    <xf numFmtId="0" fontId="0" fillId="0" borderId="0" xfId="0" applyAlignment="1">
      <alignment horizontal="center"/>
    </xf>
    <xf numFmtId="164" fontId="0" fillId="0" borderId="0" xfId="1" applyNumberFormat="1" applyFont="1"/>
    <xf numFmtId="1" fontId="0" fillId="0" borderId="0" xfId="0" applyNumberFormat="1" applyAlignment="1">
      <alignment horizontal="center"/>
    </xf>
    <xf numFmtId="0" fontId="9" fillId="0" borderId="0" xfId="0" applyFont="1"/>
    <xf numFmtId="164" fontId="2" fillId="0" borderId="0" xfId="1" applyNumberFormat="1" applyFont="1" applyAlignment="1">
      <alignment horizontal="center" wrapText="1"/>
    </xf>
    <xf numFmtId="1" fontId="2" fillId="0" borderId="0" xfId="0" applyNumberFormat="1" applyFont="1" applyAlignment="1">
      <alignment horizontal="center" wrapText="1"/>
    </xf>
    <xf numFmtId="44" fontId="0" fillId="0" borderId="0" xfId="1" applyFont="1" applyFill="1"/>
    <xf numFmtId="1" fontId="0" fillId="0" borderId="0" xfId="1" applyNumberFormat="1" applyFont="1" applyAlignment="1">
      <alignment horizontal="center"/>
    </xf>
    <xf numFmtId="0" fontId="0" fillId="0" borderId="0" xfId="0" applyFill="1" applyAlignment="1">
      <alignment horizontal="center"/>
    </xf>
    <xf numFmtId="9" fontId="0" fillId="0" borderId="0" xfId="2" applyFont="1"/>
    <xf numFmtId="0" fontId="0" fillId="0" borderId="0" xfId="0" applyFill="1"/>
    <xf numFmtId="0" fontId="0" fillId="0" borderId="0" xfId="0" applyAlignment="1">
      <alignment wrapText="1"/>
    </xf>
    <xf numFmtId="0" fontId="2" fillId="0" borderId="0" xfId="0" applyFont="1" applyFill="1"/>
    <xf numFmtId="0" fontId="2" fillId="2" borderId="0" xfId="0" applyFont="1" applyFill="1" applyAlignment="1">
      <alignment horizontal="left"/>
    </xf>
    <xf numFmtId="0" fontId="0" fillId="2" borderId="0" xfId="0" applyFill="1" applyAlignment="1">
      <alignment horizontal="center"/>
    </xf>
    <xf numFmtId="0" fontId="0" fillId="2" borderId="0" xfId="0" applyFill="1"/>
    <xf numFmtId="0" fontId="9" fillId="0" borderId="0" xfId="0" applyFont="1" applyFill="1" applyBorder="1" applyAlignment="1"/>
    <xf numFmtId="0" fontId="9" fillId="0" borderId="0" xfId="0" applyFont="1" applyFill="1" applyBorder="1" applyAlignment="1">
      <alignment horizontal="center"/>
    </xf>
    <xf numFmtId="0" fontId="9" fillId="0" borderId="0" xfId="0" applyFont="1" applyFill="1" applyAlignment="1">
      <alignment horizontal="center" wrapText="1"/>
    </xf>
    <xf numFmtId="0" fontId="9" fillId="0" borderId="0" xfId="0" applyFont="1" applyFill="1" applyAlignment="1">
      <alignment horizontal="center" vertical="center" wrapText="1"/>
    </xf>
    <xf numFmtId="0" fontId="9" fillId="0" borderId="0" xfId="0" applyFont="1" applyFill="1" applyBorder="1" applyAlignment="1">
      <alignment horizontal="center" wrapText="1"/>
    </xf>
    <xf numFmtId="1" fontId="0" fillId="0" borderId="1" xfId="0" applyNumberFormat="1" applyFill="1" applyBorder="1" applyAlignment="1">
      <alignment horizontal="center"/>
    </xf>
    <xf numFmtId="0" fontId="0" fillId="0" borderId="10" xfId="0" applyFill="1" applyBorder="1" applyAlignment="1">
      <alignment horizontal="center"/>
    </xf>
    <xf numFmtId="44" fontId="0" fillId="0" borderId="1" xfId="0" applyNumberFormat="1" applyFill="1" applyBorder="1" applyAlignment="1">
      <alignment horizontal="center"/>
    </xf>
    <xf numFmtId="37" fontId="0" fillId="0" borderId="1" xfId="0" applyNumberFormat="1" applyFill="1" applyBorder="1" applyAlignment="1">
      <alignment horizontal="center"/>
    </xf>
    <xf numFmtId="0" fontId="0" fillId="0" borderId="11" xfId="0" applyFill="1" applyBorder="1" applyAlignment="1">
      <alignment horizontal="center"/>
    </xf>
    <xf numFmtId="37" fontId="0" fillId="0" borderId="10" xfId="0" applyNumberFormat="1" applyFill="1" applyBorder="1" applyAlignment="1">
      <alignment horizontal="center"/>
    </xf>
    <xf numFmtId="0" fontId="6" fillId="0" borderId="1" xfId="0" applyFont="1" applyFill="1" applyBorder="1" applyAlignment="1">
      <alignment horizontal="center"/>
    </xf>
    <xf numFmtId="0" fontId="0" fillId="0" borderId="0" xfId="0" applyFont="1" applyFill="1" applyBorder="1" applyAlignment="1">
      <alignment horizontal="right"/>
    </xf>
    <xf numFmtId="0" fontId="2" fillId="0" borderId="1" xfId="0" quotePrefix="1" applyFont="1" applyFill="1" applyBorder="1" applyAlignment="1">
      <alignment horizontal="center"/>
    </xf>
    <xf numFmtId="0" fontId="2" fillId="2" borderId="0" xfId="0" applyFont="1" applyFill="1" applyAlignment="1">
      <alignment horizontal="center"/>
    </xf>
  </cellXfs>
  <cellStyles count="3">
    <cellStyle name="Currency" xfId="1" builtinId="4"/>
    <cellStyle name="Normal" xfId="0" builtinId="0"/>
    <cellStyle name="Percent" xfId="2" builtinId="5"/>
  </cellStyles>
  <dxfs count="1">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amlin/AppData/Roaming/Microsoft/Excel/2017%20LIHTC%20Projects%20Scoresheet%20-%20Scott%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coring"/>
      <sheetName val="SH Set-Aside"/>
      <sheetName val="NP"/>
      <sheetName val="Washoe"/>
      <sheetName val="Other"/>
      <sheetName val="Clark"/>
      <sheetName val="Pool"/>
      <sheetName val="USDA"/>
      <sheetName val="Superior Project"/>
    </sheetNames>
    <sheetDataSet>
      <sheetData sheetId="0">
        <row r="5">
          <cell r="C5" t="str">
            <v>Clark</v>
          </cell>
        </row>
      </sheetData>
      <sheetData sheetId="1" refreshError="1"/>
      <sheetData sheetId="2" refreshError="1"/>
      <sheetData sheetId="3" refreshError="1"/>
      <sheetData sheetId="4" refreshError="1"/>
      <sheetData sheetId="5" refreshError="1"/>
      <sheetData sheetId="6" refreshError="1"/>
      <sheetData sheetId="7" refreshError="1"/>
      <sheetData sheetId="8">
        <row r="6">
          <cell r="J6">
            <v>0</v>
          </cell>
          <cell r="K6">
            <v>0</v>
          </cell>
          <cell r="N6">
            <v>0</v>
          </cell>
          <cell r="O6">
            <v>0</v>
          </cell>
          <cell r="P6">
            <v>2</v>
          </cell>
        </row>
        <row r="7">
          <cell r="J7">
            <v>0</v>
          </cell>
          <cell r="K7">
            <v>0</v>
          </cell>
          <cell r="L7">
            <v>0</v>
          </cell>
          <cell r="M7">
            <v>0</v>
          </cell>
          <cell r="N7">
            <v>0</v>
          </cell>
          <cell r="O7">
            <v>0</v>
          </cell>
          <cell r="P7">
            <v>2</v>
          </cell>
        </row>
        <row r="8">
          <cell r="J8">
            <v>0</v>
          </cell>
          <cell r="K8">
            <v>0</v>
          </cell>
          <cell r="L8">
            <v>0</v>
          </cell>
          <cell r="M8">
            <v>0</v>
          </cell>
          <cell r="N8">
            <v>0</v>
          </cell>
          <cell r="O8">
            <v>0</v>
          </cell>
          <cell r="P8">
            <v>2</v>
          </cell>
        </row>
        <row r="9">
          <cell r="H9">
            <v>0</v>
          </cell>
          <cell r="J9">
            <v>0</v>
          </cell>
          <cell r="K9">
            <v>0</v>
          </cell>
          <cell r="L9">
            <v>5</v>
          </cell>
          <cell r="M9">
            <v>0</v>
          </cell>
          <cell r="O9">
            <v>2</v>
          </cell>
          <cell r="P9">
            <v>0</v>
          </cell>
        </row>
        <row r="10">
          <cell r="J10">
            <v>0</v>
          </cell>
          <cell r="K10">
            <v>0</v>
          </cell>
          <cell r="L10">
            <v>5</v>
          </cell>
          <cell r="M10">
            <v>0</v>
          </cell>
          <cell r="N10">
            <v>0</v>
          </cell>
          <cell r="O10">
            <v>2</v>
          </cell>
          <cell r="P10">
            <v>0</v>
          </cell>
        </row>
        <row r="11">
          <cell r="J11">
            <v>0</v>
          </cell>
          <cell r="K11">
            <v>0</v>
          </cell>
          <cell r="L11">
            <v>0</v>
          </cell>
          <cell r="M11">
            <v>0</v>
          </cell>
          <cell r="N11">
            <v>0</v>
          </cell>
          <cell r="O11">
            <v>0</v>
          </cell>
          <cell r="P11">
            <v>2</v>
          </cell>
        </row>
        <row r="12">
          <cell r="J12">
            <v>6</v>
          </cell>
          <cell r="K12">
            <v>0</v>
          </cell>
          <cell r="L12">
            <v>5</v>
          </cell>
          <cell r="M12">
            <v>0</v>
          </cell>
          <cell r="N12">
            <v>5</v>
          </cell>
          <cell r="O12">
            <v>2</v>
          </cell>
          <cell r="P12">
            <v>0</v>
          </cell>
        </row>
        <row r="13">
          <cell r="J13">
            <v>0</v>
          </cell>
          <cell r="K13">
            <v>0</v>
          </cell>
          <cell r="L13">
            <v>5</v>
          </cell>
          <cell r="M13">
            <v>0</v>
          </cell>
          <cell r="O13">
            <v>2</v>
          </cell>
          <cell r="P13">
            <v>0</v>
          </cell>
        </row>
        <row r="14">
          <cell r="J14">
            <v>4</v>
          </cell>
          <cell r="K14">
            <v>0</v>
          </cell>
          <cell r="M14">
            <v>0</v>
          </cell>
          <cell r="N14">
            <v>5</v>
          </cell>
          <cell r="O14">
            <v>2</v>
          </cell>
          <cell r="P14">
            <v>0</v>
          </cell>
        </row>
        <row r="15">
          <cell r="J15">
            <v>0</v>
          </cell>
          <cell r="K15">
            <v>0</v>
          </cell>
          <cell r="L15">
            <v>5</v>
          </cell>
          <cell r="M15">
            <v>0</v>
          </cell>
          <cell r="N15">
            <v>0</v>
          </cell>
          <cell r="O15">
            <v>2</v>
          </cell>
          <cell r="P15">
            <v>0</v>
          </cell>
        </row>
        <row r="16">
          <cell r="H16">
            <v>6</v>
          </cell>
          <cell r="J16">
            <v>8</v>
          </cell>
          <cell r="K16">
            <v>0</v>
          </cell>
          <cell r="L16">
            <v>5</v>
          </cell>
          <cell r="M16">
            <v>5</v>
          </cell>
          <cell r="N16">
            <v>0</v>
          </cell>
          <cell r="O16">
            <v>0</v>
          </cell>
          <cell r="P16">
            <v>0</v>
          </cell>
        </row>
        <row r="17">
          <cell r="H17">
            <v>6</v>
          </cell>
          <cell r="J17">
            <v>8</v>
          </cell>
          <cell r="K17">
            <v>4</v>
          </cell>
          <cell r="L17">
            <v>5</v>
          </cell>
          <cell r="M17">
            <v>5</v>
          </cell>
          <cell r="N17">
            <v>0</v>
          </cell>
          <cell r="O17">
            <v>0</v>
          </cell>
          <cell r="P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activeCell="G9" sqref="G9"/>
    </sheetView>
  </sheetViews>
  <sheetFormatPr defaultRowHeight="15" x14ac:dyDescent="0.25"/>
  <cols>
    <col min="1" max="1" width="10.140625" customWidth="1"/>
    <col min="2" max="2" width="23.140625" customWidth="1"/>
    <col min="3" max="3" width="24.7109375" customWidth="1"/>
    <col min="4" max="4" width="18.140625" customWidth="1"/>
    <col min="5" max="5" width="19.42578125" customWidth="1"/>
  </cols>
  <sheetData>
    <row r="1" spans="1:7" ht="30" x14ac:dyDescent="0.25">
      <c r="A1" s="1" t="s">
        <v>5</v>
      </c>
      <c r="B1" s="2" t="s">
        <v>6</v>
      </c>
      <c r="C1" s="1" t="s">
        <v>7</v>
      </c>
      <c r="D1" s="1" t="s">
        <v>8</v>
      </c>
      <c r="E1" s="1" t="s">
        <v>9</v>
      </c>
      <c r="F1" s="1" t="s">
        <v>10</v>
      </c>
    </row>
    <row r="2" spans="1:7" ht="30" x14ac:dyDescent="0.25">
      <c r="A2" s="3" t="s">
        <v>20</v>
      </c>
      <c r="B2" s="9" t="s">
        <v>21</v>
      </c>
      <c r="C2" s="3" t="s">
        <v>22</v>
      </c>
      <c r="D2" s="5" t="s">
        <v>14</v>
      </c>
      <c r="E2" s="5" t="s">
        <v>23</v>
      </c>
      <c r="F2" s="5">
        <v>52</v>
      </c>
      <c r="G2" s="61"/>
    </row>
    <row r="3" spans="1:7" x14ac:dyDescent="0.25">
      <c r="A3" s="3" t="s">
        <v>24</v>
      </c>
      <c r="B3" s="10" t="s">
        <v>25</v>
      </c>
      <c r="C3" s="3" t="s">
        <v>26</v>
      </c>
      <c r="D3" s="5" t="s">
        <v>14</v>
      </c>
      <c r="E3" s="5" t="s">
        <v>23</v>
      </c>
      <c r="F3" s="5">
        <v>24</v>
      </c>
      <c r="G3" s="61"/>
    </row>
    <row r="4" spans="1:7" x14ac:dyDescent="0.25">
      <c r="A4" s="3" t="s">
        <v>11</v>
      </c>
      <c r="B4" s="9" t="s">
        <v>27</v>
      </c>
      <c r="C4" s="4" t="s">
        <v>28</v>
      </c>
      <c r="D4" s="5" t="s">
        <v>29</v>
      </c>
      <c r="E4" s="5" t="s">
        <v>23</v>
      </c>
      <c r="F4" s="5">
        <v>204</v>
      </c>
      <c r="G4" s="61"/>
    </row>
    <row r="5" spans="1:7" x14ac:dyDescent="0.25">
      <c r="A5" s="3" t="s">
        <v>11</v>
      </c>
      <c r="B5" s="10" t="s">
        <v>30</v>
      </c>
      <c r="C5" s="3" t="s">
        <v>31</v>
      </c>
      <c r="D5" s="5" t="s">
        <v>32</v>
      </c>
      <c r="E5" s="5" t="s">
        <v>23</v>
      </c>
      <c r="F5" s="5">
        <v>100</v>
      </c>
      <c r="G5" s="61"/>
    </row>
    <row r="6" spans="1:7" x14ac:dyDescent="0.25">
      <c r="A6" s="8" t="s">
        <v>33</v>
      </c>
      <c r="B6" s="9" t="s">
        <v>34</v>
      </c>
      <c r="C6" s="4" t="s">
        <v>13</v>
      </c>
      <c r="D6" s="5" t="s">
        <v>32</v>
      </c>
      <c r="E6" s="5" t="s">
        <v>15</v>
      </c>
      <c r="F6" s="5">
        <v>66</v>
      </c>
      <c r="G6" s="61"/>
    </row>
    <row r="7" spans="1:7" ht="45" x14ac:dyDescent="0.25">
      <c r="A7" s="8" t="s">
        <v>33</v>
      </c>
      <c r="B7" s="9" t="s">
        <v>35</v>
      </c>
      <c r="C7" s="3" t="s">
        <v>18</v>
      </c>
      <c r="D7" s="7" t="s">
        <v>32</v>
      </c>
      <c r="E7" s="7" t="s">
        <v>15</v>
      </c>
      <c r="F7" s="7">
        <v>48</v>
      </c>
      <c r="G7" s="61"/>
    </row>
    <row r="8" spans="1:7" x14ac:dyDescent="0.25">
      <c r="A8" s="3" t="s">
        <v>11</v>
      </c>
      <c r="B8" s="9" t="s">
        <v>36</v>
      </c>
      <c r="C8" s="4" t="s">
        <v>37</v>
      </c>
      <c r="D8" s="5" t="s">
        <v>38</v>
      </c>
      <c r="E8" s="5" t="s">
        <v>23</v>
      </c>
      <c r="F8" s="5">
        <v>72</v>
      </c>
      <c r="G8" s="61"/>
    </row>
    <row r="9" spans="1:7" ht="45" x14ac:dyDescent="0.25">
      <c r="A9" s="8" t="s">
        <v>33</v>
      </c>
      <c r="B9" s="10" t="s">
        <v>39</v>
      </c>
      <c r="C9" s="3" t="s">
        <v>40</v>
      </c>
      <c r="D9" s="7" t="s">
        <v>38</v>
      </c>
      <c r="E9" s="7" t="s">
        <v>15</v>
      </c>
      <c r="F9" s="5">
        <v>66</v>
      </c>
      <c r="G9" s="61"/>
    </row>
    <row r="10" spans="1:7" ht="45" x14ac:dyDescent="0.25">
      <c r="A10" s="3" t="s">
        <v>11</v>
      </c>
      <c r="B10" s="10" t="s">
        <v>41</v>
      </c>
      <c r="C10" s="3" t="s">
        <v>42</v>
      </c>
      <c r="D10" s="7" t="s">
        <v>43</v>
      </c>
      <c r="E10" s="5" t="s">
        <v>15</v>
      </c>
      <c r="F10" s="5">
        <v>49</v>
      </c>
      <c r="G10" s="61"/>
    </row>
    <row r="11" spans="1:7" ht="45" x14ac:dyDescent="0.25">
      <c r="A11" s="3" t="s">
        <v>44</v>
      </c>
      <c r="B11" s="10" t="s">
        <v>4</v>
      </c>
      <c r="C11" s="3" t="s">
        <v>45</v>
      </c>
      <c r="D11" s="7" t="s">
        <v>43</v>
      </c>
      <c r="E11" s="7" t="s">
        <v>46</v>
      </c>
      <c r="F11" s="5">
        <v>73</v>
      </c>
      <c r="G11" s="61"/>
    </row>
    <row r="12" spans="1:7" x14ac:dyDescent="0.25">
      <c r="A12" s="3" t="s">
        <v>47</v>
      </c>
      <c r="B12" s="9" t="s">
        <v>48</v>
      </c>
      <c r="C12" s="4" t="s">
        <v>49</v>
      </c>
      <c r="D12" s="5" t="s">
        <v>50</v>
      </c>
      <c r="E12" s="5" t="s">
        <v>23</v>
      </c>
      <c r="F12" s="5">
        <v>26</v>
      </c>
      <c r="G12" s="61"/>
    </row>
    <row r="13" spans="1:7" ht="45" x14ac:dyDescent="0.25">
      <c r="A13" s="3" t="s">
        <v>11</v>
      </c>
      <c r="B13" s="10" t="s">
        <v>51</v>
      </c>
      <c r="C13" s="3" t="s">
        <v>52</v>
      </c>
      <c r="D13" s="5" t="s">
        <v>53</v>
      </c>
      <c r="E13" s="5" t="s">
        <v>23</v>
      </c>
      <c r="F13" s="5">
        <v>20</v>
      </c>
      <c r="G13" s="61"/>
    </row>
    <row r="14" spans="1:7" ht="30" x14ac:dyDescent="0.25">
      <c r="A14" s="3" t="s">
        <v>58</v>
      </c>
      <c r="B14" s="10" t="s">
        <v>59</v>
      </c>
      <c r="C14" s="3" t="s">
        <v>60</v>
      </c>
      <c r="D14" s="5" t="s">
        <v>53</v>
      </c>
      <c r="E14" s="5" t="s">
        <v>23</v>
      </c>
      <c r="F14" s="5">
        <v>24</v>
      </c>
      <c r="G14" s="61"/>
    </row>
    <row r="15" spans="1:7" x14ac:dyDescent="0.25">
      <c r="A15" s="3" t="s">
        <v>11</v>
      </c>
      <c r="B15" s="9" t="s">
        <v>12</v>
      </c>
      <c r="C15" s="4" t="s">
        <v>13</v>
      </c>
      <c r="D15" s="5" t="s">
        <v>14</v>
      </c>
      <c r="E15" s="5" t="s">
        <v>15</v>
      </c>
      <c r="F15" s="6" t="s">
        <v>16</v>
      </c>
      <c r="G15" t="s">
        <v>149</v>
      </c>
    </row>
    <row r="16" spans="1:7" ht="45" x14ac:dyDescent="0.25">
      <c r="A16" s="3" t="s">
        <v>11</v>
      </c>
      <c r="B16" s="10" t="s">
        <v>17</v>
      </c>
      <c r="C16" s="3" t="s">
        <v>18</v>
      </c>
      <c r="D16" s="5" t="s">
        <v>32</v>
      </c>
      <c r="E16" s="5" t="s">
        <v>15</v>
      </c>
      <c r="F16" s="6" t="s">
        <v>19</v>
      </c>
      <c r="G16" t="s">
        <v>149</v>
      </c>
    </row>
    <row r="17" spans="1:7" x14ac:dyDescent="0.25">
      <c r="A17" s="3" t="s">
        <v>44</v>
      </c>
      <c r="B17" s="9" t="s">
        <v>54</v>
      </c>
      <c r="C17" s="4" t="s">
        <v>55</v>
      </c>
      <c r="D17" s="5" t="s">
        <v>56</v>
      </c>
      <c r="E17" s="5" t="s">
        <v>15</v>
      </c>
      <c r="F17" s="6" t="s">
        <v>57</v>
      </c>
      <c r="G17" t="s">
        <v>149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5"/>
  <sheetViews>
    <sheetView topLeftCell="A19" workbookViewId="0">
      <selection activeCell="B47" sqref="B47"/>
    </sheetView>
  </sheetViews>
  <sheetFormatPr defaultRowHeight="15" x14ac:dyDescent="0.25"/>
  <cols>
    <col min="1" max="1" width="4.5703125" customWidth="1"/>
    <col min="2" max="2" width="28.5703125" bestFit="1" customWidth="1"/>
    <col min="3" max="3" width="7.85546875" style="11" customWidth="1"/>
    <col min="4" max="4" width="2.7109375" customWidth="1"/>
    <col min="5" max="5" width="10.85546875" bestFit="1" customWidth="1"/>
    <col min="6" max="6" width="12.28515625" bestFit="1" customWidth="1"/>
    <col min="7" max="7" width="16.85546875" customWidth="1"/>
    <col min="8" max="8" width="12.28515625" bestFit="1" customWidth="1"/>
  </cols>
  <sheetData>
    <row r="1" spans="2:9" x14ac:dyDescent="0.25">
      <c r="B1" s="81" t="s">
        <v>79</v>
      </c>
      <c r="C1" s="81"/>
      <c r="D1" s="81"/>
      <c r="E1" s="81"/>
      <c r="F1" s="81"/>
      <c r="G1" s="81"/>
    </row>
    <row r="2" spans="2:9" ht="29.25" customHeight="1" thickBot="1" x14ac:dyDescent="0.3">
      <c r="B2" s="42" t="s">
        <v>0</v>
      </c>
      <c r="E2" s="45" t="s">
        <v>76</v>
      </c>
      <c r="G2" s="14" t="s">
        <v>77</v>
      </c>
    </row>
    <row r="3" spans="2:9" x14ac:dyDescent="0.25">
      <c r="B3" s="15"/>
      <c r="C3" s="16"/>
      <c r="D3" s="17"/>
      <c r="E3" s="18" t="s">
        <v>2</v>
      </c>
      <c r="F3" s="19" t="s">
        <v>61</v>
      </c>
      <c r="G3" s="20" t="s">
        <v>62</v>
      </c>
    </row>
    <row r="4" spans="2:9" x14ac:dyDescent="0.25">
      <c r="B4" s="21" t="s">
        <v>1</v>
      </c>
      <c r="C4" s="22" t="s">
        <v>3</v>
      </c>
      <c r="D4" s="23"/>
      <c r="E4" s="24">
        <v>1167685</v>
      </c>
      <c r="F4" s="24">
        <v>2700000</v>
      </c>
      <c r="G4" s="25">
        <f>E4-E5</f>
        <v>397207</v>
      </c>
      <c r="I4" t="s">
        <v>78</v>
      </c>
    </row>
    <row r="5" spans="2:9" x14ac:dyDescent="0.25">
      <c r="B5" s="26" t="s">
        <v>4</v>
      </c>
      <c r="C5" s="27">
        <v>112</v>
      </c>
      <c r="D5" s="23"/>
      <c r="E5" s="28">
        <v>770478</v>
      </c>
      <c r="F5" s="28">
        <v>1800000</v>
      </c>
      <c r="G5" s="29"/>
    </row>
    <row r="6" spans="2:9" ht="15.75" thickBot="1" x14ac:dyDescent="0.3">
      <c r="B6" s="30" t="s">
        <v>41</v>
      </c>
      <c r="C6" s="31">
        <v>100</v>
      </c>
      <c r="D6" s="32"/>
      <c r="E6" s="32"/>
      <c r="F6" s="32"/>
      <c r="G6" s="33"/>
    </row>
    <row r="7" spans="2:9" ht="5.25" customHeight="1" thickBot="1" x14ac:dyDescent="0.3"/>
    <row r="8" spans="2:9" x14ac:dyDescent="0.25">
      <c r="B8" s="15"/>
      <c r="C8" s="16"/>
      <c r="D8" s="17"/>
      <c r="E8" s="18" t="s">
        <v>2</v>
      </c>
      <c r="F8" s="17"/>
      <c r="G8" s="20" t="s">
        <v>62</v>
      </c>
    </row>
    <row r="9" spans="2:9" x14ac:dyDescent="0.25">
      <c r="B9" s="21" t="s">
        <v>63</v>
      </c>
      <c r="C9" s="34"/>
      <c r="D9" s="23"/>
      <c r="E9" s="24">
        <v>805587</v>
      </c>
      <c r="F9" s="23"/>
      <c r="G9" s="25">
        <f>E9-E10-E11</f>
        <v>316902</v>
      </c>
    </row>
    <row r="10" spans="2:9" x14ac:dyDescent="0.25">
      <c r="B10" s="26" t="s">
        <v>48</v>
      </c>
      <c r="C10" s="27">
        <v>101</v>
      </c>
      <c r="D10" s="23"/>
      <c r="E10" s="28">
        <v>304995</v>
      </c>
      <c r="F10" s="23"/>
      <c r="G10" s="29"/>
    </row>
    <row r="11" spans="2:9" x14ac:dyDescent="0.25">
      <c r="B11" s="26" t="s">
        <v>51</v>
      </c>
      <c r="C11" s="27">
        <v>98</v>
      </c>
      <c r="D11" s="23"/>
      <c r="E11" s="28">
        <v>183690</v>
      </c>
      <c r="F11" s="23"/>
      <c r="G11" s="29"/>
    </row>
    <row r="12" spans="2:9" x14ac:dyDescent="0.25">
      <c r="B12" s="35" t="s">
        <v>59</v>
      </c>
      <c r="C12" s="34">
        <v>92</v>
      </c>
      <c r="D12" s="23"/>
      <c r="E12" s="23"/>
      <c r="F12" s="23"/>
      <c r="G12" s="29"/>
    </row>
    <row r="13" spans="2:9" ht="15.75" thickBot="1" x14ac:dyDescent="0.3">
      <c r="B13" s="30" t="s">
        <v>25</v>
      </c>
      <c r="C13" s="31">
        <v>85</v>
      </c>
      <c r="D13" s="32"/>
      <c r="E13" s="32"/>
      <c r="F13" s="32"/>
      <c r="G13" s="33"/>
    </row>
    <row r="14" spans="2:9" ht="7.5" customHeight="1" thickBot="1" x14ac:dyDescent="0.3"/>
    <row r="15" spans="2:9" x14ac:dyDescent="0.25">
      <c r="B15" s="15"/>
      <c r="C15" s="16"/>
      <c r="D15" s="17"/>
      <c r="E15" s="18" t="s">
        <v>2</v>
      </c>
      <c r="F15" s="17"/>
      <c r="G15" s="19" t="s">
        <v>62</v>
      </c>
      <c r="H15" s="36"/>
    </row>
    <row r="16" spans="2:9" x14ac:dyDescent="0.25">
      <c r="B16" s="21" t="s">
        <v>64</v>
      </c>
      <c r="C16" s="34"/>
      <c r="D16" s="23"/>
      <c r="F16" s="23"/>
      <c r="G16" s="24">
        <v>0</v>
      </c>
      <c r="H16" s="29"/>
    </row>
    <row r="17" spans="2:8" x14ac:dyDescent="0.25">
      <c r="B17" s="35" t="s">
        <v>65</v>
      </c>
      <c r="C17" s="34">
        <v>112</v>
      </c>
      <c r="D17" s="23"/>
      <c r="E17" s="28">
        <v>805587</v>
      </c>
      <c r="F17" s="23"/>
      <c r="G17" s="23"/>
      <c r="H17" s="29"/>
    </row>
    <row r="18" spans="2:8" x14ac:dyDescent="0.25">
      <c r="B18" s="35" t="s">
        <v>66</v>
      </c>
      <c r="C18" s="34">
        <v>103</v>
      </c>
      <c r="D18" s="23"/>
      <c r="F18" s="23"/>
      <c r="G18" s="23"/>
      <c r="H18" s="29"/>
    </row>
    <row r="19" spans="2:8" x14ac:dyDescent="0.25">
      <c r="B19" s="35" t="s">
        <v>34</v>
      </c>
      <c r="C19" s="34">
        <v>100</v>
      </c>
      <c r="D19" s="23"/>
      <c r="E19" s="46"/>
      <c r="F19" s="23"/>
      <c r="G19" s="23"/>
      <c r="H19" s="29"/>
    </row>
    <row r="20" spans="2:8" x14ac:dyDescent="0.25">
      <c r="B20" s="35" t="s">
        <v>41</v>
      </c>
      <c r="C20" s="34">
        <v>98</v>
      </c>
      <c r="D20" s="23"/>
      <c r="E20" s="47"/>
      <c r="F20" s="23"/>
      <c r="G20" s="23"/>
      <c r="H20" s="29"/>
    </row>
    <row r="21" spans="2:8" x14ac:dyDescent="0.25">
      <c r="B21" s="35" t="s">
        <v>21</v>
      </c>
      <c r="C21" s="34">
        <v>92</v>
      </c>
      <c r="D21" s="23"/>
      <c r="E21" s="23"/>
      <c r="F21" s="23"/>
      <c r="G21" s="23"/>
      <c r="H21" s="29"/>
    </row>
    <row r="22" spans="2:8" ht="15.75" thickBot="1" x14ac:dyDescent="0.3">
      <c r="B22" s="30" t="s">
        <v>35</v>
      </c>
      <c r="C22" s="31">
        <v>88</v>
      </c>
      <c r="D22" s="32"/>
      <c r="E22" s="32"/>
      <c r="F22" s="32"/>
      <c r="G22" s="32"/>
      <c r="H22" s="33"/>
    </row>
    <row r="23" spans="2:8" ht="7.5" customHeight="1" thickBot="1" x14ac:dyDescent="0.3"/>
    <row r="24" spans="2:8" x14ac:dyDescent="0.25">
      <c r="B24" s="15"/>
      <c r="C24" s="16"/>
      <c r="D24" s="17"/>
      <c r="E24" s="18" t="s">
        <v>2</v>
      </c>
      <c r="F24" s="19" t="s">
        <v>61</v>
      </c>
      <c r="G24" s="19" t="s">
        <v>62</v>
      </c>
      <c r="H24" s="37"/>
    </row>
    <row r="25" spans="2:8" x14ac:dyDescent="0.25">
      <c r="B25" s="21" t="s">
        <v>67</v>
      </c>
      <c r="C25" s="34"/>
      <c r="D25" s="23"/>
      <c r="E25" s="24">
        <v>3722961</v>
      </c>
      <c r="F25" s="23"/>
      <c r="G25" s="24">
        <f>E25-E26-E27-E28-E29-E30</f>
        <v>266306</v>
      </c>
      <c r="H25" s="29"/>
    </row>
    <row r="26" spans="2:8" x14ac:dyDescent="0.25">
      <c r="B26" s="26" t="s">
        <v>75</v>
      </c>
      <c r="C26" s="27">
        <v>112</v>
      </c>
      <c r="D26" s="23"/>
      <c r="E26" s="28">
        <v>194413</v>
      </c>
      <c r="F26" s="23"/>
      <c r="G26" s="23"/>
      <c r="H26" s="38"/>
    </row>
    <row r="27" spans="2:8" x14ac:dyDescent="0.25">
      <c r="B27" s="26" t="s">
        <v>68</v>
      </c>
      <c r="C27" s="27">
        <v>103</v>
      </c>
      <c r="D27" s="23"/>
      <c r="E27" s="28">
        <v>1000000</v>
      </c>
      <c r="F27" s="23"/>
      <c r="G27" s="23"/>
      <c r="H27" s="29"/>
    </row>
    <row r="28" spans="2:8" x14ac:dyDescent="0.25">
      <c r="B28" s="48" t="s">
        <v>34</v>
      </c>
      <c r="C28" s="27">
        <v>100</v>
      </c>
      <c r="D28" s="23"/>
      <c r="E28" s="28">
        <v>1000000</v>
      </c>
      <c r="F28" s="23"/>
      <c r="G28" s="23"/>
      <c r="H28" s="29"/>
    </row>
    <row r="29" spans="2:8" x14ac:dyDescent="0.25">
      <c r="B29" s="26" t="s">
        <v>41</v>
      </c>
      <c r="C29" s="27">
        <v>98</v>
      </c>
      <c r="D29" s="23"/>
      <c r="E29" s="28">
        <v>763000</v>
      </c>
      <c r="F29" s="28">
        <v>900000</v>
      </c>
      <c r="G29" s="23"/>
      <c r="H29" s="29"/>
    </row>
    <row r="30" spans="2:8" x14ac:dyDescent="0.25">
      <c r="B30" s="26" t="s">
        <v>36</v>
      </c>
      <c r="C30" s="27">
        <v>98</v>
      </c>
      <c r="D30" s="23"/>
      <c r="E30" s="28">
        <v>499242</v>
      </c>
      <c r="F30" s="28"/>
      <c r="G30" s="23"/>
      <c r="H30" s="29"/>
    </row>
    <row r="31" spans="2:8" x14ac:dyDescent="0.25">
      <c r="B31" s="43" t="s">
        <v>35</v>
      </c>
      <c r="C31" s="44">
        <v>88</v>
      </c>
      <c r="D31" s="23"/>
      <c r="E31" s="28"/>
      <c r="F31" s="23"/>
      <c r="G31" s="23"/>
      <c r="H31" s="29"/>
    </row>
    <row r="32" spans="2:8" x14ac:dyDescent="0.25">
      <c r="B32" s="43" t="s">
        <v>27</v>
      </c>
      <c r="C32" s="79" t="s">
        <v>151</v>
      </c>
      <c r="D32" s="23"/>
      <c r="E32" s="23"/>
      <c r="F32" s="23"/>
      <c r="G32" s="23"/>
      <c r="H32" s="29"/>
    </row>
    <row r="33" spans="2:8" ht="15.75" thickBot="1" x14ac:dyDescent="0.3">
      <c r="B33" s="30"/>
      <c r="C33" s="32"/>
      <c r="D33" s="32"/>
      <c r="E33" s="32"/>
      <c r="F33" s="32"/>
      <c r="G33" s="32"/>
      <c r="H33" s="33"/>
    </row>
    <row r="34" spans="2:8" ht="6.75" customHeight="1" thickBot="1" x14ac:dyDescent="0.3">
      <c r="B34" s="14"/>
      <c r="C34" s="12"/>
    </row>
    <row r="35" spans="2:8" x14ac:dyDescent="0.25">
      <c r="B35" s="15"/>
      <c r="C35" s="16"/>
      <c r="D35" s="17"/>
      <c r="E35" s="18" t="s">
        <v>2</v>
      </c>
      <c r="F35" s="17"/>
      <c r="G35" s="20" t="s">
        <v>62</v>
      </c>
    </row>
    <row r="36" spans="2:8" x14ac:dyDescent="0.25">
      <c r="B36" s="21" t="s">
        <v>69</v>
      </c>
      <c r="C36" s="34"/>
      <c r="D36" s="23"/>
      <c r="E36" s="24">
        <v>770478</v>
      </c>
      <c r="F36" s="23"/>
      <c r="G36" s="25">
        <f>E36</f>
        <v>770478</v>
      </c>
    </row>
    <row r="37" spans="2:8" ht="15.75" thickBot="1" x14ac:dyDescent="0.3">
      <c r="B37" s="30" t="s">
        <v>150</v>
      </c>
      <c r="C37" s="31"/>
      <c r="D37" s="32"/>
      <c r="E37" s="32"/>
      <c r="F37" s="32"/>
      <c r="G37" s="33"/>
    </row>
    <row r="38" spans="2:8" ht="7.5" customHeight="1" thickBot="1" x14ac:dyDescent="0.3"/>
    <row r="39" spans="2:8" x14ac:dyDescent="0.25">
      <c r="B39" s="15"/>
      <c r="C39" s="16"/>
      <c r="D39" s="17"/>
      <c r="E39" s="18" t="s">
        <v>2</v>
      </c>
      <c r="F39" s="17"/>
      <c r="G39" s="20" t="s">
        <v>62</v>
      </c>
    </row>
    <row r="40" spans="2:8" x14ac:dyDescent="0.25">
      <c r="B40" s="21" t="s">
        <v>70</v>
      </c>
      <c r="C40" s="34"/>
      <c r="D40" s="23"/>
      <c r="E40" s="24">
        <v>582173</v>
      </c>
      <c r="F40" s="23"/>
      <c r="G40" s="25">
        <f>E40-E41</f>
        <v>0</v>
      </c>
    </row>
    <row r="41" spans="2:8" x14ac:dyDescent="0.25">
      <c r="B41" s="26" t="s">
        <v>21</v>
      </c>
      <c r="C41" s="27">
        <v>98</v>
      </c>
      <c r="D41" s="23"/>
      <c r="E41" s="28">
        <v>582173</v>
      </c>
      <c r="F41" s="23"/>
      <c r="G41" s="29"/>
    </row>
    <row r="42" spans="2:8" x14ac:dyDescent="0.25">
      <c r="B42" s="35" t="s">
        <v>59</v>
      </c>
      <c r="C42" s="34">
        <v>92</v>
      </c>
      <c r="D42" s="23"/>
      <c r="E42" s="23"/>
      <c r="F42" s="23"/>
      <c r="G42" s="29"/>
    </row>
    <row r="43" spans="2:8" ht="15.75" thickBot="1" x14ac:dyDescent="0.3">
      <c r="B43" s="30" t="s">
        <v>25</v>
      </c>
      <c r="C43" s="31">
        <v>88</v>
      </c>
      <c r="D43" s="32"/>
      <c r="E43" s="32"/>
      <c r="F43" s="32"/>
      <c r="G43" s="33"/>
    </row>
    <row r="44" spans="2:8" ht="6.75" customHeight="1" thickBot="1" x14ac:dyDescent="0.3"/>
    <row r="45" spans="2:8" x14ac:dyDescent="0.25">
      <c r="B45" s="15"/>
      <c r="C45" s="16"/>
      <c r="D45" s="17"/>
      <c r="E45" s="18" t="s">
        <v>2</v>
      </c>
      <c r="F45" s="17"/>
      <c r="G45" s="20" t="s">
        <v>62</v>
      </c>
    </row>
    <row r="46" spans="2:8" x14ac:dyDescent="0.25">
      <c r="B46" s="21" t="s">
        <v>72</v>
      </c>
      <c r="C46" s="34"/>
      <c r="D46" s="23"/>
      <c r="E46" s="24">
        <v>168747</v>
      </c>
      <c r="F46" s="23"/>
      <c r="G46" s="25">
        <f>E46-E47-E48-E49</f>
        <v>106046</v>
      </c>
    </row>
    <row r="47" spans="2:8" x14ac:dyDescent="0.25">
      <c r="B47" s="26" t="s">
        <v>54</v>
      </c>
      <c r="C47" s="34"/>
      <c r="D47" s="23"/>
      <c r="E47" s="28">
        <v>32649</v>
      </c>
      <c r="F47" s="23"/>
      <c r="G47" s="29"/>
    </row>
    <row r="48" spans="2:8" x14ac:dyDescent="0.25">
      <c r="B48" s="26" t="s">
        <v>73</v>
      </c>
      <c r="C48" s="34"/>
      <c r="D48" s="23"/>
      <c r="E48" s="28">
        <v>10007</v>
      </c>
      <c r="F48" s="23"/>
      <c r="G48" s="29"/>
    </row>
    <row r="49" spans="2:7" ht="15.75" thickBot="1" x14ac:dyDescent="0.3">
      <c r="B49" s="40" t="s">
        <v>12</v>
      </c>
      <c r="C49" s="31"/>
      <c r="D49" s="32"/>
      <c r="E49" s="39">
        <v>20045</v>
      </c>
      <c r="F49" s="32"/>
      <c r="G49" s="33"/>
    </row>
    <row r="50" spans="2:7" ht="7.5" customHeight="1" thickBot="1" x14ac:dyDescent="0.3">
      <c r="E50" s="13"/>
    </row>
    <row r="51" spans="2:7" x14ac:dyDescent="0.25">
      <c r="B51" s="15"/>
      <c r="C51" s="16"/>
      <c r="D51" s="17"/>
      <c r="E51" s="18" t="s">
        <v>2</v>
      </c>
      <c r="F51" s="17"/>
      <c r="G51" s="37" t="s">
        <v>74</v>
      </c>
    </row>
    <row r="52" spans="2:7" x14ac:dyDescent="0.25">
      <c r="B52" s="21" t="s">
        <v>71</v>
      </c>
      <c r="C52" s="34"/>
      <c r="D52" s="23"/>
      <c r="E52" s="24">
        <f>G4+G9+G16+G25+G36+G40+G46</f>
        <v>1856939</v>
      </c>
      <c r="F52" s="23"/>
      <c r="G52" s="25">
        <f>E52-E53-E55-E54</f>
        <v>252192</v>
      </c>
    </row>
    <row r="53" spans="2:7" x14ac:dyDescent="0.25">
      <c r="B53" s="26" t="s">
        <v>59</v>
      </c>
      <c r="C53" s="27">
        <v>92</v>
      </c>
      <c r="D53" s="23"/>
      <c r="E53" s="28">
        <v>410000</v>
      </c>
      <c r="F53" s="23"/>
      <c r="G53" s="29"/>
    </row>
    <row r="54" spans="2:7" x14ac:dyDescent="0.25">
      <c r="B54" s="26" t="s">
        <v>35</v>
      </c>
      <c r="C54" s="27">
        <v>88</v>
      </c>
      <c r="D54" s="23"/>
      <c r="E54" s="28">
        <v>752747</v>
      </c>
      <c r="F54" s="23"/>
      <c r="G54" s="29"/>
    </row>
    <row r="55" spans="2:7" ht="15.75" thickBot="1" x14ac:dyDescent="0.3">
      <c r="B55" s="40" t="s">
        <v>25</v>
      </c>
      <c r="C55" s="41">
        <v>85</v>
      </c>
      <c r="D55" s="32"/>
      <c r="E55" s="39">
        <v>442000</v>
      </c>
      <c r="F55" s="32"/>
      <c r="G55" s="33"/>
    </row>
  </sheetData>
  <mergeCells count="1">
    <mergeCell ref="B1:G1"/>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O16"/>
  <sheetViews>
    <sheetView workbookViewId="0">
      <pane xSplit="2" ySplit="3" topLeftCell="C4" activePane="bottomRight" state="frozen"/>
      <selection pane="topRight" activeCell="C1" sqref="C1"/>
      <selection pane="bottomLeft" activeCell="A4" sqref="A4"/>
      <selection pane="bottomRight" activeCell="C19" sqref="C19"/>
    </sheetView>
  </sheetViews>
  <sheetFormatPr defaultRowHeight="15" outlineLevelCol="1" x14ac:dyDescent="0.25"/>
  <cols>
    <col min="1" max="1" width="5.140625" style="61" customWidth="1"/>
    <col min="2" max="2" width="23.7109375" style="61" customWidth="1"/>
    <col min="3" max="3" width="9.140625" style="61"/>
    <col min="4" max="4" width="11.28515625" style="59" customWidth="1"/>
    <col min="5" max="5" width="9.140625" style="59"/>
    <col min="6" max="6" width="8.140625" style="59" customWidth="1"/>
    <col min="7" max="7" width="11" style="59" customWidth="1"/>
    <col min="8" max="10" width="9.140625" style="59"/>
    <col min="11" max="11" width="10" style="59" customWidth="1"/>
    <col min="12" max="12" width="11.28515625" style="59" customWidth="1"/>
    <col min="13" max="13" width="9.140625" style="59"/>
    <col min="14" max="14" width="7.42578125" style="61" bestFit="1" customWidth="1"/>
    <col min="15" max="15" width="12.7109375" style="61" customWidth="1"/>
    <col min="16" max="16" width="9.5703125" style="61" bestFit="1" customWidth="1"/>
    <col min="17" max="17" width="7.7109375" style="61" bestFit="1" customWidth="1"/>
    <col min="18" max="18" width="9.140625" style="61"/>
    <col min="19" max="19" width="9.140625" style="59" customWidth="1" outlineLevel="1"/>
    <col min="20" max="20" width="11" style="59" customWidth="1" outlineLevel="1"/>
    <col min="21" max="21" width="9.140625" style="59" customWidth="1" outlineLevel="1"/>
    <col min="22" max="22" width="10.5703125" style="59" customWidth="1" outlineLevel="1"/>
    <col min="23" max="25" width="9.140625" style="59" customWidth="1" outlineLevel="1"/>
    <col min="26" max="26" width="9.140625" style="61"/>
    <col min="27" max="27" width="11.140625" style="59" customWidth="1" outlineLevel="1"/>
    <col min="28" max="34" width="8.85546875" style="59" customWidth="1" outlineLevel="1"/>
    <col min="35" max="36" width="9.140625" style="61"/>
    <col min="37" max="37" width="9.140625" style="59"/>
    <col min="38" max="38" width="10.42578125" style="61" customWidth="1"/>
    <col min="39" max="39" width="10.28515625" style="61" customWidth="1"/>
    <col min="40" max="40" width="10.140625" style="59" customWidth="1"/>
    <col min="41" max="41" width="9.140625" style="59"/>
    <col min="42" max="16384" width="9.140625" style="61"/>
  </cols>
  <sheetData>
    <row r="1" spans="1:41" x14ac:dyDescent="0.25">
      <c r="B1" s="63" t="s">
        <v>102</v>
      </c>
      <c r="E1" s="64" t="s">
        <v>103</v>
      </c>
      <c r="F1" s="65"/>
      <c r="G1" s="65"/>
      <c r="H1" s="65"/>
      <c r="I1" s="65"/>
      <c r="J1" s="65"/>
      <c r="K1" s="65"/>
      <c r="L1" s="65"/>
      <c r="M1" s="65"/>
      <c r="N1" s="66"/>
      <c r="O1" s="66"/>
    </row>
    <row r="2" spans="1:41" x14ac:dyDescent="0.25">
      <c r="E2" s="49"/>
      <c r="F2" s="49"/>
      <c r="G2" s="49" t="s">
        <v>104</v>
      </c>
      <c r="H2" s="49"/>
      <c r="I2" s="49"/>
      <c r="Z2" s="67"/>
      <c r="AA2" s="68"/>
      <c r="AB2" s="68"/>
      <c r="AC2" s="68"/>
      <c r="AD2" s="68"/>
      <c r="AE2" s="68"/>
      <c r="AF2" s="68"/>
      <c r="AG2" s="68"/>
      <c r="AH2" s="68"/>
    </row>
    <row r="3" spans="1:41" s="69" customFormat="1" ht="60" x14ac:dyDescent="0.25">
      <c r="B3" s="69" t="s">
        <v>82</v>
      </c>
      <c r="C3" s="70" t="s">
        <v>5</v>
      </c>
      <c r="D3" s="70" t="s">
        <v>105</v>
      </c>
      <c r="E3" s="70" t="s">
        <v>106</v>
      </c>
      <c r="F3" s="70" t="s">
        <v>107</v>
      </c>
      <c r="G3" s="70" t="s">
        <v>8</v>
      </c>
      <c r="H3" s="69" t="s">
        <v>108</v>
      </c>
      <c r="I3" s="69" t="s">
        <v>109</v>
      </c>
      <c r="J3" s="69" t="s">
        <v>110</v>
      </c>
      <c r="K3" s="69" t="s">
        <v>111</v>
      </c>
      <c r="L3" s="69" t="s">
        <v>112</v>
      </c>
      <c r="M3" s="69" t="s">
        <v>113</v>
      </c>
      <c r="N3" s="69" t="s">
        <v>114</v>
      </c>
      <c r="O3" s="69" t="s">
        <v>115</v>
      </c>
      <c r="P3" s="69" t="s">
        <v>116</v>
      </c>
      <c r="Q3" s="69" t="s">
        <v>117</v>
      </c>
      <c r="R3" s="69" t="s">
        <v>118</v>
      </c>
      <c r="S3" s="69" t="s">
        <v>119</v>
      </c>
      <c r="T3" s="69" t="s">
        <v>120</v>
      </c>
      <c r="U3" s="69" t="s">
        <v>121</v>
      </c>
      <c r="V3" s="69" t="s">
        <v>122</v>
      </c>
      <c r="W3" s="69" t="s">
        <v>123</v>
      </c>
      <c r="X3" s="69" t="s">
        <v>124</v>
      </c>
      <c r="Y3" s="69" t="s">
        <v>125</v>
      </c>
      <c r="Z3" s="71" t="s">
        <v>126</v>
      </c>
      <c r="AA3" s="71" t="s">
        <v>127</v>
      </c>
      <c r="AB3" s="71" t="s">
        <v>128</v>
      </c>
      <c r="AC3" s="71" t="s">
        <v>129</v>
      </c>
      <c r="AD3" s="71" t="s">
        <v>130</v>
      </c>
      <c r="AE3" s="71" t="s">
        <v>131</v>
      </c>
      <c r="AF3" s="71" t="s">
        <v>132</v>
      </c>
      <c r="AG3" s="71" t="s">
        <v>133</v>
      </c>
      <c r="AH3" s="71" t="s">
        <v>134</v>
      </c>
      <c r="AI3" s="69" t="s">
        <v>135</v>
      </c>
      <c r="AJ3" s="69" t="s">
        <v>136</v>
      </c>
      <c r="AK3" s="69" t="s">
        <v>137</v>
      </c>
      <c r="AL3" s="69" t="s">
        <v>138</v>
      </c>
      <c r="AM3" s="69" t="s">
        <v>139</v>
      </c>
      <c r="AN3" s="69" t="s">
        <v>140</v>
      </c>
      <c r="AO3" s="69" t="s">
        <v>141</v>
      </c>
    </row>
    <row r="4" spans="1:41" x14ac:dyDescent="0.25">
      <c r="A4" s="5">
        <v>1</v>
      </c>
      <c r="B4" s="4" t="s">
        <v>66</v>
      </c>
      <c r="C4" s="4" t="s">
        <v>11</v>
      </c>
      <c r="D4" s="5" t="s">
        <v>142</v>
      </c>
      <c r="E4" s="5" t="s">
        <v>143</v>
      </c>
      <c r="F4" s="5">
        <v>66</v>
      </c>
      <c r="G4" s="5" t="s">
        <v>38</v>
      </c>
      <c r="H4" s="5">
        <v>1</v>
      </c>
      <c r="I4" s="5">
        <v>10</v>
      </c>
      <c r="J4" s="5">
        <v>3</v>
      </c>
      <c r="K4" s="5">
        <v>5</v>
      </c>
      <c r="L4" s="5">
        <v>24</v>
      </c>
      <c r="M4" s="5">
        <v>10</v>
      </c>
      <c r="N4" s="5"/>
      <c r="O4" s="5">
        <v>4</v>
      </c>
      <c r="P4" s="5">
        <v>5</v>
      </c>
      <c r="Q4" s="5"/>
      <c r="R4" s="5">
        <f t="shared" ref="R4:R15" si="0">IF(SUM(S4:Y4)&gt;=16,16,SUM(S4:Y4))</f>
        <v>16</v>
      </c>
      <c r="S4" s="5">
        <v>5</v>
      </c>
      <c r="T4" s="5">
        <v>8</v>
      </c>
      <c r="U4" s="5">
        <v>3</v>
      </c>
      <c r="V4" s="5">
        <v>0</v>
      </c>
      <c r="W4" s="5">
        <v>0</v>
      </c>
      <c r="X4" s="5">
        <v>1</v>
      </c>
      <c r="Y4" s="5">
        <v>1</v>
      </c>
      <c r="Z4" s="5">
        <f t="shared" ref="Z4:Z15" si="1">IF(SUM(AA4:AH4)&gt;=23,23,SUM(AA4:AH4))</f>
        <v>2</v>
      </c>
      <c r="AA4" s="72">
        <f>'[1]Superior Project'!H6</f>
        <v>0</v>
      </c>
      <c r="AB4" s="5">
        <f>'[1]Superior Project'!J6</f>
        <v>0</v>
      </c>
      <c r="AC4" s="5">
        <f>'[1]Superior Project'!K6</f>
        <v>0</v>
      </c>
      <c r="AD4" s="5">
        <v>0</v>
      </c>
      <c r="AE4" s="5">
        <v>0</v>
      </c>
      <c r="AF4" s="5">
        <f>'[1]Superior Project'!N6</f>
        <v>0</v>
      </c>
      <c r="AG4" s="5">
        <f>'[1]Superior Project'!O6</f>
        <v>0</v>
      </c>
      <c r="AH4" s="5">
        <f>'[1]Superior Project'!P6</f>
        <v>2</v>
      </c>
      <c r="AI4" s="5">
        <v>4</v>
      </c>
      <c r="AJ4" s="5">
        <v>2</v>
      </c>
      <c r="AK4" s="5">
        <v>6</v>
      </c>
      <c r="AL4" s="5">
        <v>5</v>
      </c>
      <c r="AM4" s="5">
        <v>2</v>
      </c>
      <c r="AN4" s="5">
        <v>3</v>
      </c>
      <c r="AO4" s="5">
        <f>SUM(H4+I4+J4+K4+L4+M4+N4+O4+P4+Q4+R4+Z4+AA4+AI4+AJ4+AK4+AL4+AM4+AN4)</f>
        <v>102</v>
      </c>
    </row>
    <row r="5" spans="1:41" ht="30" x14ac:dyDescent="0.25">
      <c r="A5" s="5">
        <v>2</v>
      </c>
      <c r="B5" s="4" t="s">
        <v>35</v>
      </c>
      <c r="C5" s="4" t="s">
        <v>11</v>
      </c>
      <c r="D5" s="5" t="s">
        <v>142</v>
      </c>
      <c r="E5" s="5" t="s">
        <v>143</v>
      </c>
      <c r="F5" s="5">
        <v>48</v>
      </c>
      <c r="G5" s="7" t="s">
        <v>32</v>
      </c>
      <c r="H5" s="5">
        <v>0</v>
      </c>
      <c r="I5" s="5">
        <v>0</v>
      </c>
      <c r="J5" s="5">
        <v>3</v>
      </c>
      <c r="K5" s="5">
        <v>5</v>
      </c>
      <c r="L5" s="5">
        <v>24</v>
      </c>
      <c r="M5" s="5">
        <v>10</v>
      </c>
      <c r="N5" s="5"/>
      <c r="O5" s="5">
        <v>4</v>
      </c>
      <c r="P5" s="5">
        <v>5</v>
      </c>
      <c r="Q5" s="5"/>
      <c r="R5" s="5">
        <f t="shared" si="0"/>
        <v>15</v>
      </c>
      <c r="S5" s="5">
        <v>5</v>
      </c>
      <c r="T5" s="5">
        <v>4</v>
      </c>
      <c r="U5" s="5">
        <v>2</v>
      </c>
      <c r="V5" s="5">
        <v>1</v>
      </c>
      <c r="W5" s="5">
        <v>2</v>
      </c>
      <c r="X5" s="5">
        <v>1</v>
      </c>
      <c r="Y5" s="5">
        <v>0</v>
      </c>
      <c r="Z5" s="5">
        <f t="shared" si="1"/>
        <v>2</v>
      </c>
      <c r="AA5" s="72">
        <f>'[1]Superior Project'!H7</f>
        <v>0</v>
      </c>
      <c r="AB5" s="5">
        <f>'[1]Superior Project'!J7</f>
        <v>0</v>
      </c>
      <c r="AC5" s="5">
        <f>'[1]Superior Project'!K7</f>
        <v>0</v>
      </c>
      <c r="AD5" s="5">
        <f>'[1]Superior Project'!L7</f>
        <v>0</v>
      </c>
      <c r="AE5" s="5">
        <f>'[1]Superior Project'!M7</f>
        <v>0</v>
      </c>
      <c r="AF5" s="5">
        <f>'[1]Superior Project'!N7</f>
        <v>0</v>
      </c>
      <c r="AG5" s="5">
        <f>'[1]Superior Project'!O7</f>
        <v>0</v>
      </c>
      <c r="AH5" s="5">
        <f>'[1]Superior Project'!P7</f>
        <v>2</v>
      </c>
      <c r="AI5" s="5">
        <v>4</v>
      </c>
      <c r="AJ5" s="5">
        <v>2</v>
      </c>
      <c r="AK5" s="5">
        <v>6</v>
      </c>
      <c r="AL5" s="5">
        <v>5</v>
      </c>
      <c r="AM5" s="5">
        <v>3</v>
      </c>
      <c r="AN5" s="5">
        <v>0</v>
      </c>
      <c r="AO5" s="5">
        <f>SUM(H5+I5+J5+K5+L5+M5+N5+O5+P5+Q5+R5+Z5+AA5+AI5+AJ5+AK5+AL5+AM5+AN5)</f>
        <v>88</v>
      </c>
    </row>
    <row r="6" spans="1:41" ht="30" x14ac:dyDescent="0.25">
      <c r="A6" s="5">
        <v>3</v>
      </c>
      <c r="B6" s="4" t="s">
        <v>98</v>
      </c>
      <c r="C6" s="4" t="s">
        <v>11</v>
      </c>
      <c r="D6" s="5" t="s">
        <v>144</v>
      </c>
      <c r="E6" s="5" t="s">
        <v>143</v>
      </c>
      <c r="F6" s="5">
        <v>49</v>
      </c>
      <c r="G6" s="7" t="s">
        <v>145</v>
      </c>
      <c r="H6" s="5">
        <v>1</v>
      </c>
      <c r="I6" s="5">
        <v>10</v>
      </c>
      <c r="J6" s="5">
        <v>3</v>
      </c>
      <c r="K6" s="5">
        <v>0</v>
      </c>
      <c r="L6" s="5">
        <v>24</v>
      </c>
      <c r="M6" s="5">
        <v>10</v>
      </c>
      <c r="N6" s="5"/>
      <c r="O6" s="5">
        <v>4</v>
      </c>
      <c r="P6" s="5">
        <v>5</v>
      </c>
      <c r="Q6" s="5"/>
      <c r="R6" s="5">
        <f t="shared" si="0"/>
        <v>16</v>
      </c>
      <c r="S6" s="5">
        <v>5</v>
      </c>
      <c r="T6" s="5">
        <v>8</v>
      </c>
      <c r="U6" s="5">
        <v>2</v>
      </c>
      <c r="V6" s="5">
        <v>0</v>
      </c>
      <c r="W6" s="5">
        <v>0</v>
      </c>
      <c r="X6" s="5">
        <v>1</v>
      </c>
      <c r="Y6" s="5">
        <v>0</v>
      </c>
      <c r="Z6" s="5">
        <f t="shared" si="1"/>
        <v>2</v>
      </c>
      <c r="AA6" s="72">
        <v>0</v>
      </c>
      <c r="AB6" s="5">
        <f>'[1]Superior Project'!J8</f>
        <v>0</v>
      </c>
      <c r="AC6" s="5">
        <f>'[1]Superior Project'!K8</f>
        <v>0</v>
      </c>
      <c r="AD6" s="5">
        <f>'[1]Superior Project'!L8</f>
        <v>0</v>
      </c>
      <c r="AE6" s="5">
        <f>'[1]Superior Project'!M8</f>
        <v>0</v>
      </c>
      <c r="AF6" s="5">
        <f>'[1]Superior Project'!N8</f>
        <v>0</v>
      </c>
      <c r="AG6" s="5">
        <f>'[1]Superior Project'!O8</f>
        <v>0</v>
      </c>
      <c r="AH6" s="5">
        <f>'[1]Superior Project'!P8</f>
        <v>2</v>
      </c>
      <c r="AI6" s="5">
        <v>4</v>
      </c>
      <c r="AJ6" s="5">
        <v>0</v>
      </c>
      <c r="AK6" s="5">
        <v>6</v>
      </c>
      <c r="AL6" s="5">
        <v>5</v>
      </c>
      <c r="AM6" s="5">
        <v>3</v>
      </c>
      <c r="AN6" s="5">
        <v>5</v>
      </c>
      <c r="AO6" s="73">
        <f>SUM(H6:R6)+Z6+SUM(AI6:AN6)</f>
        <v>98</v>
      </c>
    </row>
    <row r="7" spans="1:41" ht="30" x14ac:dyDescent="0.25">
      <c r="A7" s="5">
        <v>4</v>
      </c>
      <c r="B7" s="4" t="s">
        <v>25</v>
      </c>
      <c r="C7" s="4" t="s">
        <v>24</v>
      </c>
      <c r="D7" s="5" t="s">
        <v>142</v>
      </c>
      <c r="E7" s="5" t="s">
        <v>146</v>
      </c>
      <c r="F7" s="7">
        <v>24</v>
      </c>
      <c r="G7" s="7" t="s">
        <v>50</v>
      </c>
      <c r="H7" s="5">
        <v>0</v>
      </c>
      <c r="I7" s="5">
        <v>0</v>
      </c>
      <c r="J7" s="5">
        <v>0</v>
      </c>
      <c r="K7" s="5">
        <v>0</v>
      </c>
      <c r="L7" s="5">
        <v>24</v>
      </c>
      <c r="M7" s="5">
        <v>10</v>
      </c>
      <c r="N7" s="5"/>
      <c r="O7" s="5">
        <v>4</v>
      </c>
      <c r="P7" s="5">
        <v>5</v>
      </c>
      <c r="Q7" s="5"/>
      <c r="R7" s="5">
        <f t="shared" si="0"/>
        <v>12</v>
      </c>
      <c r="S7" s="5">
        <v>3</v>
      </c>
      <c r="T7" s="5">
        <v>6</v>
      </c>
      <c r="U7" s="5">
        <v>2</v>
      </c>
      <c r="V7" s="5">
        <v>1</v>
      </c>
      <c r="W7" s="5">
        <v>0</v>
      </c>
      <c r="X7" s="5">
        <v>0</v>
      </c>
      <c r="Y7" s="5">
        <v>0</v>
      </c>
      <c r="Z7" s="5">
        <f t="shared" si="1"/>
        <v>7</v>
      </c>
      <c r="AA7" s="74">
        <f>'[1]Superior Project'!H9</f>
        <v>0</v>
      </c>
      <c r="AB7" s="5">
        <f>'[1]Superior Project'!J9</f>
        <v>0</v>
      </c>
      <c r="AC7" s="5">
        <f>'[1]Superior Project'!K9</f>
        <v>0</v>
      </c>
      <c r="AD7" s="5">
        <f>'[1]Superior Project'!L9</f>
        <v>5</v>
      </c>
      <c r="AE7" s="5">
        <f>'[1]Superior Project'!M9</f>
        <v>0</v>
      </c>
      <c r="AF7" s="5">
        <v>0</v>
      </c>
      <c r="AG7" s="5">
        <f>'[1]Superior Project'!O9</f>
        <v>2</v>
      </c>
      <c r="AH7" s="5">
        <f>'[1]Superior Project'!P9</f>
        <v>0</v>
      </c>
      <c r="AI7" s="5">
        <v>6</v>
      </c>
      <c r="AJ7" s="5">
        <v>2</v>
      </c>
      <c r="AK7" s="5">
        <v>0</v>
      </c>
      <c r="AL7" s="5">
        <v>4</v>
      </c>
      <c r="AM7" s="5">
        <v>3</v>
      </c>
      <c r="AN7" s="5">
        <v>3</v>
      </c>
      <c r="AO7" s="5">
        <f>SUM(H7+I7+J7+K7+L7+M7+N7+O7+P7+Q7+R7+Z7+AA7+AI7+AJ7+AK7+AL7+AM7+AN7)</f>
        <v>80</v>
      </c>
    </row>
    <row r="8" spans="1:41" ht="48" customHeight="1" x14ac:dyDescent="0.25">
      <c r="A8" s="5">
        <v>5</v>
      </c>
      <c r="B8" s="4" t="s">
        <v>65</v>
      </c>
      <c r="C8" s="4" t="s">
        <v>11</v>
      </c>
      <c r="D8" s="5" t="s">
        <v>142</v>
      </c>
      <c r="E8" s="5" t="s">
        <v>143</v>
      </c>
      <c r="F8" s="7">
        <v>100</v>
      </c>
      <c r="G8" s="7" t="s">
        <v>32</v>
      </c>
      <c r="H8" s="5">
        <v>1</v>
      </c>
      <c r="I8" s="5">
        <v>10</v>
      </c>
      <c r="J8" s="5">
        <v>3</v>
      </c>
      <c r="K8" s="5">
        <v>5</v>
      </c>
      <c r="L8" s="5">
        <v>24</v>
      </c>
      <c r="M8" s="5">
        <v>10</v>
      </c>
      <c r="N8" s="5"/>
      <c r="O8" s="5">
        <v>4</v>
      </c>
      <c r="P8" s="5">
        <v>5</v>
      </c>
      <c r="Q8" s="5"/>
      <c r="R8" s="5">
        <f t="shared" si="0"/>
        <v>16</v>
      </c>
      <c r="S8" s="5">
        <v>5</v>
      </c>
      <c r="T8" s="5">
        <v>8</v>
      </c>
      <c r="U8" s="5">
        <v>3</v>
      </c>
      <c r="V8" s="5">
        <v>0</v>
      </c>
      <c r="W8" s="5">
        <v>0</v>
      </c>
      <c r="X8" s="5">
        <v>1</v>
      </c>
      <c r="Y8" s="5">
        <v>0</v>
      </c>
      <c r="Z8" s="5">
        <f t="shared" si="1"/>
        <v>7</v>
      </c>
      <c r="AA8" s="72">
        <f>'[1]Superior Project'!H10</f>
        <v>0</v>
      </c>
      <c r="AB8" s="5">
        <f>'[1]Superior Project'!J10</f>
        <v>0</v>
      </c>
      <c r="AC8" s="5">
        <f>'[1]Superior Project'!K10</f>
        <v>0</v>
      </c>
      <c r="AD8" s="5">
        <f>'[1]Superior Project'!L10</f>
        <v>5</v>
      </c>
      <c r="AE8" s="5">
        <f>'[1]Superior Project'!M10</f>
        <v>0</v>
      </c>
      <c r="AF8" s="5">
        <f>'[1]Superior Project'!N10</f>
        <v>0</v>
      </c>
      <c r="AG8" s="5">
        <f>'[1]Superior Project'!O10</f>
        <v>2</v>
      </c>
      <c r="AH8" s="5">
        <f>'[1]Superior Project'!P10</f>
        <v>0</v>
      </c>
      <c r="AI8" s="5">
        <v>6</v>
      </c>
      <c r="AJ8" s="5">
        <v>2</v>
      </c>
      <c r="AK8" s="5">
        <v>6</v>
      </c>
      <c r="AL8" s="5">
        <v>5</v>
      </c>
      <c r="AM8" s="5">
        <v>3</v>
      </c>
      <c r="AN8" s="5">
        <v>5</v>
      </c>
      <c r="AO8" s="5">
        <f>SUM(H8+I8+J8+K8+L8+M8+N8+O8+P8+Q8+R8+Z8+AA8+AI8+AJ8+AK8+AL8+AM8+AN8)</f>
        <v>112</v>
      </c>
    </row>
    <row r="9" spans="1:41" ht="30" x14ac:dyDescent="0.25">
      <c r="A9" s="5">
        <v>6</v>
      </c>
      <c r="B9" s="4" t="s">
        <v>34</v>
      </c>
      <c r="C9" s="4" t="s">
        <v>11</v>
      </c>
      <c r="D9" s="5" t="s">
        <v>142</v>
      </c>
      <c r="E9" s="5" t="s">
        <v>143</v>
      </c>
      <c r="F9" s="5">
        <v>66</v>
      </c>
      <c r="G9" s="7" t="s">
        <v>32</v>
      </c>
      <c r="H9" s="5">
        <v>1</v>
      </c>
      <c r="I9" s="5">
        <v>5</v>
      </c>
      <c r="J9" s="5">
        <v>3</v>
      </c>
      <c r="K9" s="5">
        <v>5</v>
      </c>
      <c r="L9" s="5">
        <v>24</v>
      </c>
      <c r="M9" s="5">
        <v>10</v>
      </c>
      <c r="N9" s="5"/>
      <c r="O9" s="5">
        <v>4</v>
      </c>
      <c r="P9" s="5">
        <v>5</v>
      </c>
      <c r="Q9" s="5"/>
      <c r="R9" s="5">
        <f t="shared" si="0"/>
        <v>16</v>
      </c>
      <c r="S9" s="5">
        <v>4</v>
      </c>
      <c r="T9" s="5">
        <v>6</v>
      </c>
      <c r="U9" s="5">
        <v>3</v>
      </c>
      <c r="V9" s="5">
        <v>1</v>
      </c>
      <c r="W9" s="5">
        <v>0</v>
      </c>
      <c r="X9" s="5">
        <v>1</v>
      </c>
      <c r="Y9" s="5">
        <v>1</v>
      </c>
      <c r="Z9" s="5">
        <f t="shared" si="1"/>
        <v>2</v>
      </c>
      <c r="AA9" s="72">
        <f>'[1]Superior Project'!H11</f>
        <v>0</v>
      </c>
      <c r="AB9" s="5">
        <f>'[1]Superior Project'!J11</f>
        <v>0</v>
      </c>
      <c r="AC9" s="5">
        <f>'[1]Superior Project'!K11</f>
        <v>0</v>
      </c>
      <c r="AD9" s="5">
        <f>'[1]Superior Project'!L11</f>
        <v>0</v>
      </c>
      <c r="AE9" s="5">
        <f>'[1]Superior Project'!M11</f>
        <v>0</v>
      </c>
      <c r="AF9" s="5">
        <f>'[1]Superior Project'!N11</f>
        <v>0</v>
      </c>
      <c r="AG9" s="5">
        <f>'[1]Superior Project'!O11</f>
        <v>0</v>
      </c>
      <c r="AH9" s="5">
        <f>'[1]Superior Project'!P11</f>
        <v>2</v>
      </c>
      <c r="AI9" s="5">
        <v>6</v>
      </c>
      <c r="AJ9" s="5">
        <v>2</v>
      </c>
      <c r="AK9" s="5">
        <v>6</v>
      </c>
      <c r="AL9" s="5">
        <v>5</v>
      </c>
      <c r="AM9" s="5">
        <v>3</v>
      </c>
      <c r="AN9" s="5">
        <v>3</v>
      </c>
      <c r="AO9" s="5">
        <f>SUM(H9+I9+J9+K9+L9+M9+N9+O9+P9+Q9+R9+Z9+AA9+AI9+AJ9+AK9+AL9+AM9+AN9)</f>
        <v>100</v>
      </c>
    </row>
    <row r="10" spans="1:41" ht="30" x14ac:dyDescent="0.25">
      <c r="A10" s="5">
        <v>7</v>
      </c>
      <c r="B10" s="4" t="s">
        <v>99</v>
      </c>
      <c r="C10" s="4" t="s">
        <v>47</v>
      </c>
      <c r="D10" s="5" t="s">
        <v>142</v>
      </c>
      <c r="E10" s="5" t="s">
        <v>146</v>
      </c>
      <c r="F10" s="5">
        <v>26</v>
      </c>
      <c r="G10" s="7" t="s">
        <v>50</v>
      </c>
      <c r="H10" s="5">
        <v>0</v>
      </c>
      <c r="I10" s="5">
        <v>5</v>
      </c>
      <c r="J10" s="5">
        <v>0</v>
      </c>
      <c r="K10" s="5">
        <v>5</v>
      </c>
      <c r="L10" s="5">
        <v>24</v>
      </c>
      <c r="M10" s="5">
        <v>10</v>
      </c>
      <c r="N10" s="5"/>
      <c r="O10" s="5">
        <v>4</v>
      </c>
      <c r="P10" s="5">
        <v>5</v>
      </c>
      <c r="Q10" s="5"/>
      <c r="R10" s="5">
        <f t="shared" si="0"/>
        <v>15</v>
      </c>
      <c r="S10" s="5">
        <v>4</v>
      </c>
      <c r="T10" s="5">
        <v>8</v>
      </c>
      <c r="U10" s="5">
        <v>2</v>
      </c>
      <c r="V10" s="5">
        <v>0</v>
      </c>
      <c r="W10" s="5">
        <v>0</v>
      </c>
      <c r="X10" s="5">
        <v>0</v>
      </c>
      <c r="Y10" s="5">
        <v>1</v>
      </c>
      <c r="Z10" s="5">
        <f t="shared" si="1"/>
        <v>18</v>
      </c>
      <c r="AA10" s="75">
        <v>0</v>
      </c>
      <c r="AB10" s="5">
        <f>'[1]Superior Project'!J12</f>
        <v>6</v>
      </c>
      <c r="AC10" s="5">
        <f>'[1]Superior Project'!K12</f>
        <v>0</v>
      </c>
      <c r="AD10" s="5">
        <f>'[1]Superior Project'!L12</f>
        <v>5</v>
      </c>
      <c r="AE10" s="5">
        <f>'[1]Superior Project'!M12</f>
        <v>0</v>
      </c>
      <c r="AF10" s="5">
        <f>'[1]Superior Project'!N12</f>
        <v>5</v>
      </c>
      <c r="AG10" s="5">
        <f>'[1]Superior Project'!O12</f>
        <v>2</v>
      </c>
      <c r="AH10" s="5">
        <f>'[1]Superior Project'!P12</f>
        <v>0</v>
      </c>
      <c r="AI10" s="5">
        <v>6</v>
      </c>
      <c r="AJ10" s="5">
        <v>0</v>
      </c>
      <c r="AK10" s="5">
        <v>0</v>
      </c>
      <c r="AL10" s="5">
        <v>3</v>
      </c>
      <c r="AM10" s="5">
        <v>3</v>
      </c>
      <c r="AN10" s="5">
        <v>3</v>
      </c>
      <c r="AO10" s="5">
        <f>SUM(H10+I10+J10+K10+L10+M10+N10+O10+P10+Q10+R10+Z10+AI10+AJ10+AK10+AL10+AM10+AN10)</f>
        <v>101</v>
      </c>
    </row>
    <row r="11" spans="1:41" ht="30" x14ac:dyDescent="0.25">
      <c r="A11" s="5">
        <v>8</v>
      </c>
      <c r="B11" s="4" t="s">
        <v>59</v>
      </c>
      <c r="C11" s="4" t="s">
        <v>58</v>
      </c>
      <c r="D11" s="5" t="s">
        <v>142</v>
      </c>
      <c r="E11" s="5" t="s">
        <v>146</v>
      </c>
      <c r="F11" s="5">
        <v>24</v>
      </c>
      <c r="G11" s="7" t="s">
        <v>53</v>
      </c>
      <c r="H11" s="5">
        <v>0</v>
      </c>
      <c r="I11" s="5">
        <v>0</v>
      </c>
      <c r="J11" s="5">
        <v>0</v>
      </c>
      <c r="K11" s="5">
        <v>5</v>
      </c>
      <c r="L11" s="5">
        <v>24</v>
      </c>
      <c r="M11" s="5">
        <v>10</v>
      </c>
      <c r="N11" s="5"/>
      <c r="O11" s="5">
        <v>4</v>
      </c>
      <c r="P11" s="5">
        <v>5</v>
      </c>
      <c r="Q11" s="5"/>
      <c r="R11" s="5">
        <f t="shared" si="0"/>
        <v>14</v>
      </c>
      <c r="S11" s="5">
        <v>4</v>
      </c>
      <c r="T11" s="5">
        <v>6</v>
      </c>
      <c r="U11" s="5">
        <v>2</v>
      </c>
      <c r="V11" s="5">
        <v>1</v>
      </c>
      <c r="W11" s="5">
        <v>0</v>
      </c>
      <c r="X11" s="5">
        <v>1</v>
      </c>
      <c r="Y11" s="5">
        <v>0</v>
      </c>
      <c r="Z11" s="5">
        <f t="shared" si="1"/>
        <v>7</v>
      </c>
      <c r="AA11" s="74">
        <f>'[1]Superior Project'!H13</f>
        <v>0</v>
      </c>
      <c r="AB11" s="5">
        <f>'[1]Superior Project'!J13</f>
        <v>0</v>
      </c>
      <c r="AC11" s="5">
        <f>'[1]Superior Project'!K13</f>
        <v>0</v>
      </c>
      <c r="AD11" s="5">
        <f>'[1]Superior Project'!L13</f>
        <v>5</v>
      </c>
      <c r="AE11" s="5">
        <f>'[1]Superior Project'!M13</f>
        <v>0</v>
      </c>
      <c r="AF11" s="5">
        <v>0</v>
      </c>
      <c r="AG11" s="5">
        <f>'[1]Superior Project'!O13</f>
        <v>2</v>
      </c>
      <c r="AH11" s="5">
        <f>'[1]Superior Project'!P13</f>
        <v>0</v>
      </c>
      <c r="AI11" s="5">
        <v>6</v>
      </c>
      <c r="AJ11" s="5">
        <v>0</v>
      </c>
      <c r="AK11" s="5">
        <v>0</v>
      </c>
      <c r="AL11" s="5">
        <v>4</v>
      </c>
      <c r="AM11" s="5">
        <v>3</v>
      </c>
      <c r="AN11" s="5">
        <v>5</v>
      </c>
      <c r="AO11" s="5">
        <f>SUM(H11+I11+J11+K11+L11+M11+N11+O11+P11+Q11+R11+Z11+AI11+AJ11+AK11+AL11+AM11+AN11)</f>
        <v>87</v>
      </c>
    </row>
    <row r="12" spans="1:41" ht="30" x14ac:dyDescent="0.25">
      <c r="A12" s="5">
        <v>9</v>
      </c>
      <c r="B12" s="4" t="s">
        <v>51</v>
      </c>
      <c r="C12" s="4" t="s">
        <v>11</v>
      </c>
      <c r="D12" s="5" t="s">
        <v>142</v>
      </c>
      <c r="E12" s="5" t="s">
        <v>143</v>
      </c>
      <c r="F12" s="5">
        <v>20</v>
      </c>
      <c r="G12" s="7" t="s">
        <v>147</v>
      </c>
      <c r="H12" s="5">
        <v>0</v>
      </c>
      <c r="I12" s="5">
        <v>5</v>
      </c>
      <c r="J12" s="5">
        <v>0</v>
      </c>
      <c r="K12" s="5">
        <v>5</v>
      </c>
      <c r="L12" s="5">
        <v>24</v>
      </c>
      <c r="M12" s="5">
        <v>10</v>
      </c>
      <c r="N12" s="5"/>
      <c r="O12" s="5">
        <v>4</v>
      </c>
      <c r="P12" s="5">
        <v>5</v>
      </c>
      <c r="Q12" s="5"/>
      <c r="R12" s="5">
        <f t="shared" si="0"/>
        <v>13</v>
      </c>
      <c r="S12" s="5">
        <v>2</v>
      </c>
      <c r="T12" s="5">
        <v>8</v>
      </c>
      <c r="U12" s="5">
        <v>3</v>
      </c>
      <c r="V12" s="5">
        <v>0</v>
      </c>
      <c r="W12" s="5">
        <v>0</v>
      </c>
      <c r="X12" s="5">
        <v>0</v>
      </c>
      <c r="Y12" s="5">
        <v>0</v>
      </c>
      <c r="Z12" s="5">
        <f t="shared" si="1"/>
        <v>16</v>
      </c>
      <c r="AA12" s="74">
        <f>'[1]Superior Project'!H14</f>
        <v>0</v>
      </c>
      <c r="AB12" s="5">
        <f>'[1]Superior Project'!J14</f>
        <v>4</v>
      </c>
      <c r="AC12" s="5">
        <f>'[1]Superior Project'!K14</f>
        <v>0</v>
      </c>
      <c r="AD12" s="5">
        <v>5</v>
      </c>
      <c r="AE12" s="5">
        <f>'[1]Superior Project'!M14</f>
        <v>0</v>
      </c>
      <c r="AF12" s="5">
        <f>'[1]Superior Project'!N14</f>
        <v>5</v>
      </c>
      <c r="AG12" s="5">
        <f>'[1]Superior Project'!O14</f>
        <v>2</v>
      </c>
      <c r="AH12" s="5">
        <f>'[1]Superior Project'!P14</f>
        <v>0</v>
      </c>
      <c r="AI12" s="5">
        <v>4</v>
      </c>
      <c r="AJ12" s="5">
        <v>2</v>
      </c>
      <c r="AK12" s="5">
        <v>0</v>
      </c>
      <c r="AL12" s="5">
        <v>2</v>
      </c>
      <c r="AM12" s="5">
        <v>3</v>
      </c>
      <c r="AN12" s="5">
        <v>5</v>
      </c>
      <c r="AO12" s="5">
        <f>SUM(H12+I12+J12+K12+L12+M12+N12+O12+P12+Q12+R12+Z12+AI12+AJ12+AK12+AL12+AM12+AN12)</f>
        <v>98</v>
      </c>
    </row>
    <row r="13" spans="1:41" x14ac:dyDescent="0.25">
      <c r="A13" s="5">
        <v>10</v>
      </c>
      <c r="B13" s="4" t="s">
        <v>21</v>
      </c>
      <c r="C13" s="4" t="s">
        <v>20</v>
      </c>
      <c r="D13" s="5" t="s">
        <v>142</v>
      </c>
      <c r="E13" s="5" t="s">
        <v>143</v>
      </c>
      <c r="F13" s="5">
        <v>52</v>
      </c>
      <c r="G13" s="5" t="s">
        <v>14</v>
      </c>
      <c r="H13" s="5">
        <v>0</v>
      </c>
      <c r="I13" s="5">
        <v>10</v>
      </c>
      <c r="J13" s="5">
        <v>0</v>
      </c>
      <c r="K13" s="5">
        <v>0</v>
      </c>
      <c r="L13" s="5">
        <v>24</v>
      </c>
      <c r="M13" s="5">
        <v>10</v>
      </c>
      <c r="N13" s="5"/>
      <c r="O13" s="5">
        <v>4</v>
      </c>
      <c r="P13" s="5">
        <v>5</v>
      </c>
      <c r="Q13" s="5"/>
      <c r="R13" s="5">
        <f t="shared" si="0"/>
        <v>16</v>
      </c>
      <c r="S13" s="5">
        <v>5</v>
      </c>
      <c r="T13" s="5">
        <v>8</v>
      </c>
      <c r="U13" s="5">
        <v>3</v>
      </c>
      <c r="V13" s="5">
        <v>0</v>
      </c>
      <c r="W13" s="5">
        <v>0</v>
      </c>
      <c r="X13" s="5">
        <v>0</v>
      </c>
      <c r="Y13" s="5">
        <v>0</v>
      </c>
      <c r="Z13" s="5">
        <f t="shared" si="1"/>
        <v>13</v>
      </c>
      <c r="AA13" s="72">
        <v>6</v>
      </c>
      <c r="AB13" s="5">
        <f>'[1]Superior Project'!J15</f>
        <v>0</v>
      </c>
      <c r="AC13" s="5">
        <f>'[1]Superior Project'!K15</f>
        <v>0</v>
      </c>
      <c r="AD13" s="5">
        <f>'[1]Superior Project'!L15</f>
        <v>5</v>
      </c>
      <c r="AE13" s="5">
        <f>'[1]Superior Project'!M15</f>
        <v>0</v>
      </c>
      <c r="AF13" s="5">
        <f>'[1]Superior Project'!N15</f>
        <v>0</v>
      </c>
      <c r="AG13" s="5">
        <f>'[1]Superior Project'!O15</f>
        <v>2</v>
      </c>
      <c r="AH13" s="5">
        <f>'[1]Superior Project'!P15</f>
        <v>0</v>
      </c>
      <c r="AI13" s="5">
        <v>4</v>
      </c>
      <c r="AJ13" s="5">
        <v>0</v>
      </c>
      <c r="AK13" s="5">
        <v>0</v>
      </c>
      <c r="AL13" s="5">
        <v>5</v>
      </c>
      <c r="AM13" s="5">
        <v>3</v>
      </c>
      <c r="AN13" s="5">
        <v>3</v>
      </c>
      <c r="AO13" s="5">
        <f>SUM(H13:R13)+Z13+SUM(AI13:AN13)</f>
        <v>97</v>
      </c>
    </row>
    <row r="14" spans="1:41" x14ac:dyDescent="0.25">
      <c r="A14" s="5">
        <v>11</v>
      </c>
      <c r="B14" s="4" t="s">
        <v>100</v>
      </c>
      <c r="C14" s="4" t="s">
        <v>11</v>
      </c>
      <c r="D14" s="5" t="s">
        <v>142</v>
      </c>
      <c r="E14" s="5" t="s">
        <v>146</v>
      </c>
      <c r="F14" s="7">
        <v>72</v>
      </c>
      <c r="G14" s="5" t="s">
        <v>38</v>
      </c>
      <c r="H14" s="73">
        <v>1</v>
      </c>
      <c r="I14" s="73">
        <v>0</v>
      </c>
      <c r="J14" s="73">
        <v>3</v>
      </c>
      <c r="K14" s="5">
        <v>0</v>
      </c>
      <c r="L14" s="73">
        <v>24</v>
      </c>
      <c r="M14" s="5">
        <v>0</v>
      </c>
      <c r="N14" s="73"/>
      <c r="O14" s="73">
        <v>4</v>
      </c>
      <c r="P14" s="73">
        <v>5</v>
      </c>
      <c r="Q14" s="73"/>
      <c r="R14" s="73">
        <f t="shared" si="0"/>
        <v>16</v>
      </c>
      <c r="S14" s="73">
        <v>4</v>
      </c>
      <c r="T14" s="73">
        <v>8</v>
      </c>
      <c r="U14" s="73">
        <v>3</v>
      </c>
      <c r="V14" s="73">
        <v>0</v>
      </c>
      <c r="W14" s="73">
        <v>0</v>
      </c>
      <c r="X14" s="73">
        <v>1</v>
      </c>
      <c r="Y14" s="73">
        <v>1</v>
      </c>
      <c r="Z14" s="73">
        <f t="shared" si="1"/>
        <v>23</v>
      </c>
      <c r="AA14" s="72">
        <f>'[1]Superior Project'!H16</f>
        <v>6</v>
      </c>
      <c r="AB14" s="73">
        <f>'[1]Superior Project'!J16</f>
        <v>8</v>
      </c>
      <c r="AC14" s="73">
        <f>'[1]Superior Project'!K16</f>
        <v>0</v>
      </c>
      <c r="AD14" s="73">
        <f>'[1]Superior Project'!L16</f>
        <v>5</v>
      </c>
      <c r="AE14" s="73">
        <f>'[1]Superior Project'!M16</f>
        <v>5</v>
      </c>
      <c r="AF14" s="73">
        <f>'[1]Superior Project'!N16</f>
        <v>0</v>
      </c>
      <c r="AG14" s="73">
        <f>'[1]Superior Project'!O16</f>
        <v>0</v>
      </c>
      <c r="AH14" s="73">
        <f>'[1]Superior Project'!P16</f>
        <v>0</v>
      </c>
      <c r="AI14" s="76">
        <v>6</v>
      </c>
      <c r="AJ14" s="76">
        <v>2</v>
      </c>
      <c r="AK14" s="73">
        <v>6</v>
      </c>
      <c r="AL14" s="76">
        <v>5</v>
      </c>
      <c r="AM14" s="76">
        <v>3</v>
      </c>
      <c r="AN14" s="73">
        <v>0</v>
      </c>
      <c r="AO14" s="73">
        <f>SUM(H14:R14)+Z14+SUM(AI14:AN14)</f>
        <v>98</v>
      </c>
    </row>
    <row r="15" spans="1:41" ht="45" x14ac:dyDescent="0.25">
      <c r="A15" s="5">
        <v>12</v>
      </c>
      <c r="B15" s="4" t="s">
        <v>101</v>
      </c>
      <c r="C15" s="4" t="s">
        <v>97</v>
      </c>
      <c r="D15" s="5" t="s">
        <v>144</v>
      </c>
      <c r="E15" s="5" t="s">
        <v>143</v>
      </c>
      <c r="F15" s="5">
        <v>73</v>
      </c>
      <c r="G15" s="7" t="s">
        <v>148</v>
      </c>
      <c r="H15" s="5">
        <v>1</v>
      </c>
      <c r="I15" s="73">
        <v>5</v>
      </c>
      <c r="J15" s="73">
        <v>3</v>
      </c>
      <c r="K15" s="73">
        <v>0</v>
      </c>
      <c r="L15" s="73">
        <v>22</v>
      </c>
      <c r="M15" s="73">
        <v>10</v>
      </c>
      <c r="N15" s="73"/>
      <c r="O15" s="73">
        <v>4</v>
      </c>
      <c r="P15" s="73">
        <v>5</v>
      </c>
      <c r="Q15" s="73"/>
      <c r="R15" s="73">
        <f t="shared" si="0"/>
        <v>16</v>
      </c>
      <c r="S15" s="73">
        <v>5</v>
      </c>
      <c r="T15" s="73">
        <v>8</v>
      </c>
      <c r="U15" s="73">
        <v>3</v>
      </c>
      <c r="V15" s="73">
        <v>0</v>
      </c>
      <c r="W15" s="73">
        <v>0</v>
      </c>
      <c r="X15" s="73">
        <v>0</v>
      </c>
      <c r="Y15" s="73">
        <v>0</v>
      </c>
      <c r="Z15" s="73">
        <f t="shared" si="1"/>
        <v>23</v>
      </c>
      <c r="AA15" s="77">
        <f>'[1]Superior Project'!H17</f>
        <v>6</v>
      </c>
      <c r="AB15" s="73">
        <f>'[1]Superior Project'!J17</f>
        <v>8</v>
      </c>
      <c r="AC15" s="73">
        <f>'[1]Superior Project'!K17</f>
        <v>4</v>
      </c>
      <c r="AD15" s="73">
        <f>'[1]Superior Project'!L17</f>
        <v>5</v>
      </c>
      <c r="AE15" s="73">
        <f>'[1]Superior Project'!M17</f>
        <v>5</v>
      </c>
      <c r="AF15" s="73">
        <f>'[1]Superior Project'!N17</f>
        <v>0</v>
      </c>
      <c r="AG15" s="73">
        <f>'[1]Superior Project'!O17</f>
        <v>0</v>
      </c>
      <c r="AH15" s="73">
        <f>'[1]Superior Project'!P17</f>
        <v>0</v>
      </c>
      <c r="AI15" s="73">
        <v>0</v>
      </c>
      <c r="AJ15" s="73">
        <v>0</v>
      </c>
      <c r="AK15" s="73">
        <v>10</v>
      </c>
      <c r="AL15" s="73">
        <v>5</v>
      </c>
      <c r="AM15" s="73">
        <v>3</v>
      </c>
      <c r="AN15" s="73">
        <v>5</v>
      </c>
      <c r="AO15" s="73">
        <f>SUM(H15:R15)+Z15+SUM(AI15:AN15)</f>
        <v>112</v>
      </c>
    </row>
    <row r="16" spans="1:41" x14ac:dyDescent="0.25">
      <c r="A16" s="5">
        <v>13</v>
      </c>
      <c r="B16" s="4" t="s">
        <v>27</v>
      </c>
      <c r="C16" s="4" t="s">
        <v>11</v>
      </c>
      <c r="D16" s="5" t="s">
        <v>142</v>
      </c>
      <c r="E16" s="5" t="s">
        <v>146</v>
      </c>
      <c r="F16" s="5">
        <v>204</v>
      </c>
      <c r="G16" s="5" t="s">
        <v>29</v>
      </c>
      <c r="H16" s="5"/>
      <c r="I16" s="5"/>
      <c r="J16" s="5"/>
      <c r="K16" s="5"/>
      <c r="L16" s="5"/>
      <c r="M16" s="5"/>
      <c r="N16" s="5"/>
      <c r="O16" s="5"/>
      <c r="P16" s="5"/>
      <c r="Q16" s="5"/>
      <c r="R16" s="5"/>
      <c r="S16" s="5"/>
      <c r="T16" s="5"/>
      <c r="U16" s="5"/>
      <c r="V16" s="5"/>
      <c r="W16" s="5"/>
      <c r="X16" s="5"/>
      <c r="Y16" s="5"/>
      <c r="Z16" s="5"/>
      <c r="AA16" s="72"/>
      <c r="AB16" s="5"/>
      <c r="AC16" s="5"/>
      <c r="AD16" s="5"/>
      <c r="AE16" s="5"/>
      <c r="AF16" s="5"/>
      <c r="AG16" s="5"/>
      <c r="AH16" s="5"/>
      <c r="AI16" s="5"/>
      <c r="AJ16" s="5"/>
      <c r="AK16" s="5"/>
      <c r="AL16" s="5"/>
      <c r="AM16" s="5"/>
      <c r="AN16" s="78"/>
      <c r="AO16" s="80" t="s">
        <v>151</v>
      </c>
    </row>
  </sheetData>
  <autoFilter ref="A3:AO16">
    <sortState ref="A4:AQ16">
      <sortCondition ref="A3:A16"/>
    </sortState>
  </autoFilter>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
  <sheetViews>
    <sheetView workbookViewId="0">
      <selection activeCell="B22" sqref="B22"/>
    </sheetView>
  </sheetViews>
  <sheetFormatPr defaultRowHeight="15" x14ac:dyDescent="0.25"/>
  <cols>
    <col min="1" max="1" width="5" customWidth="1"/>
    <col min="2" max="2" width="28.5703125" customWidth="1"/>
    <col min="4" max="4" width="10" style="51" customWidth="1"/>
    <col min="5" max="5" width="15.5703125" style="52" customWidth="1"/>
    <col min="6" max="7" width="12.85546875" customWidth="1"/>
    <col min="8" max="8" width="7.5703125" style="53" customWidth="1"/>
    <col min="9" max="9" width="16.5703125" customWidth="1"/>
    <col min="10" max="10" width="8.7109375" customWidth="1"/>
    <col min="11" max="11" width="3.7109375" customWidth="1"/>
    <col min="12" max="12" width="4.5703125" bestFit="1" customWidth="1"/>
    <col min="13" max="15" width="3.7109375" customWidth="1"/>
    <col min="16" max="16" width="4.5703125" bestFit="1" customWidth="1"/>
  </cols>
  <sheetData>
    <row r="1" spans="1:17" ht="18.75" x14ac:dyDescent="0.3">
      <c r="B1" s="50" t="s">
        <v>80</v>
      </c>
    </row>
    <row r="3" spans="1:17" x14ac:dyDescent="0.25">
      <c r="C3" s="54" t="s">
        <v>81</v>
      </c>
    </row>
    <row r="5" spans="1:17" s="1" customFormat="1" ht="45" x14ac:dyDescent="0.25">
      <c r="B5" s="1" t="s">
        <v>82</v>
      </c>
      <c r="C5" s="1" t="s">
        <v>5</v>
      </c>
      <c r="D5" s="1" t="s">
        <v>83</v>
      </c>
      <c r="E5" s="55" t="s">
        <v>84</v>
      </c>
      <c r="F5" s="1" t="s">
        <v>85</v>
      </c>
      <c r="G5" s="1" t="s">
        <v>86</v>
      </c>
      <c r="H5" s="56" t="s">
        <v>87</v>
      </c>
      <c r="I5" s="1" t="s">
        <v>88</v>
      </c>
      <c r="J5" s="1" t="s">
        <v>89</v>
      </c>
      <c r="K5" s="1" t="s">
        <v>90</v>
      </c>
      <c r="L5" s="1" t="s">
        <v>91</v>
      </c>
      <c r="M5" s="1" t="s">
        <v>92</v>
      </c>
      <c r="N5" s="1" t="s">
        <v>93</v>
      </c>
      <c r="O5" s="1" t="s">
        <v>94</v>
      </c>
      <c r="P5" s="1" t="s">
        <v>95</v>
      </c>
      <c r="Q5" s="1" t="s">
        <v>96</v>
      </c>
    </row>
    <row r="6" spans="1:17" ht="15" customHeight="1" x14ac:dyDescent="0.25">
      <c r="A6" s="51">
        <v>1</v>
      </c>
      <c r="B6" t="s">
        <v>66</v>
      </c>
      <c r="C6" t="s">
        <v>11</v>
      </c>
      <c r="D6" s="51">
        <v>85</v>
      </c>
      <c r="E6" s="52">
        <v>1000000</v>
      </c>
      <c r="F6" s="52">
        <v>12125115</v>
      </c>
      <c r="G6" s="57">
        <f>E6/(D6*1.5)</f>
        <v>7843.1372549019607</v>
      </c>
      <c r="H6" s="58"/>
      <c r="I6" s="52">
        <v>183714</v>
      </c>
      <c r="J6" s="51">
        <v>0</v>
      </c>
      <c r="K6" s="51">
        <v>0</v>
      </c>
      <c r="L6" s="59">
        <v>5</v>
      </c>
      <c r="M6" s="59">
        <v>5</v>
      </c>
      <c r="N6" s="51">
        <v>0</v>
      </c>
      <c r="O6" s="51">
        <v>0</v>
      </c>
      <c r="P6" s="51">
        <v>2</v>
      </c>
      <c r="Q6" s="60">
        <f>(E6*10)/F6</f>
        <v>0.82473444581762734</v>
      </c>
    </row>
    <row r="7" spans="1:17" x14ac:dyDescent="0.25">
      <c r="A7" s="51">
        <v>2</v>
      </c>
      <c r="B7" t="s">
        <v>35</v>
      </c>
      <c r="C7" t="s">
        <v>11</v>
      </c>
      <c r="D7" s="51">
        <v>66</v>
      </c>
      <c r="E7" s="52">
        <v>752747</v>
      </c>
      <c r="F7" s="52">
        <v>9415731</v>
      </c>
      <c r="G7" s="57">
        <f t="shared" ref="G7:G16" si="0">E7/(D7*1.5)</f>
        <v>7603.5050505050503</v>
      </c>
      <c r="I7" s="52">
        <v>196161</v>
      </c>
      <c r="J7" s="51">
        <v>0</v>
      </c>
      <c r="K7" s="51">
        <v>0</v>
      </c>
      <c r="L7" s="51">
        <v>0</v>
      </c>
      <c r="M7" s="51">
        <v>0</v>
      </c>
      <c r="N7" s="51">
        <v>0</v>
      </c>
      <c r="O7" s="51">
        <v>0</v>
      </c>
      <c r="P7" s="51">
        <v>2</v>
      </c>
      <c r="Q7" s="60">
        <f t="shared" ref="Q7:Q17" si="1">(E7*10)/F7</f>
        <v>0.79945678142249388</v>
      </c>
    </row>
    <row r="8" spans="1:17" x14ac:dyDescent="0.25">
      <c r="A8" s="51">
        <v>3</v>
      </c>
      <c r="B8" t="s">
        <v>98</v>
      </c>
      <c r="C8" t="s">
        <v>11</v>
      </c>
      <c r="D8" s="51">
        <v>52</v>
      </c>
      <c r="E8" s="52">
        <v>763000</v>
      </c>
      <c r="F8" s="52">
        <v>10066974</v>
      </c>
      <c r="G8" s="57">
        <f t="shared" si="0"/>
        <v>9782.0512820512813</v>
      </c>
      <c r="H8" s="53">
        <v>3</v>
      </c>
      <c r="I8" s="52">
        <v>201339</v>
      </c>
      <c r="J8" s="51">
        <v>0</v>
      </c>
      <c r="K8" s="51">
        <v>0</v>
      </c>
      <c r="L8" s="51">
        <v>0</v>
      </c>
      <c r="M8" s="51">
        <v>0</v>
      </c>
      <c r="N8" s="51">
        <v>0</v>
      </c>
      <c r="O8" s="51">
        <v>0</v>
      </c>
      <c r="P8" s="51">
        <v>2</v>
      </c>
      <c r="Q8" s="60">
        <f t="shared" si="1"/>
        <v>0.75792388060205584</v>
      </c>
    </row>
    <row r="9" spans="1:17" x14ac:dyDescent="0.25">
      <c r="A9" s="51">
        <v>4</v>
      </c>
      <c r="B9" t="s">
        <v>25</v>
      </c>
      <c r="C9" t="s">
        <v>24</v>
      </c>
      <c r="D9" s="51">
        <v>32</v>
      </c>
      <c r="E9" s="52">
        <v>441999</v>
      </c>
      <c r="F9" s="52">
        <v>4717752</v>
      </c>
      <c r="G9" s="57">
        <f t="shared" si="0"/>
        <v>9208.3125</v>
      </c>
      <c r="H9" s="53">
        <v>0</v>
      </c>
      <c r="I9" s="52">
        <v>196573</v>
      </c>
      <c r="J9" s="51">
        <v>0</v>
      </c>
      <c r="K9" s="51">
        <v>0</v>
      </c>
      <c r="L9" s="51">
        <v>5</v>
      </c>
      <c r="M9" s="51">
        <v>0</v>
      </c>
      <c r="N9" s="51">
        <v>5</v>
      </c>
      <c r="O9" s="51">
        <v>2</v>
      </c>
      <c r="P9" s="51">
        <v>0</v>
      </c>
      <c r="Q9" s="60">
        <f t="shared" si="1"/>
        <v>0.93688477054325869</v>
      </c>
    </row>
    <row r="10" spans="1:17" x14ac:dyDescent="0.25">
      <c r="A10" s="51">
        <v>5</v>
      </c>
      <c r="B10" t="s">
        <v>65</v>
      </c>
      <c r="C10" t="s">
        <v>11</v>
      </c>
      <c r="D10" s="51">
        <v>104</v>
      </c>
      <c r="E10" s="52">
        <v>1000000</v>
      </c>
      <c r="F10" s="52">
        <v>15287238</v>
      </c>
      <c r="G10" s="57">
        <f>E10/(126)</f>
        <v>7936.5079365079364</v>
      </c>
      <c r="I10" s="52">
        <f>F10/100</f>
        <v>152872.38</v>
      </c>
      <c r="J10" s="51">
        <v>0</v>
      </c>
      <c r="K10" s="51">
        <v>0</v>
      </c>
      <c r="L10" s="51">
        <v>5</v>
      </c>
      <c r="M10" s="51">
        <v>0</v>
      </c>
      <c r="N10" s="51">
        <v>0</v>
      </c>
      <c r="O10" s="51">
        <v>2</v>
      </c>
      <c r="P10" s="51">
        <v>0</v>
      </c>
      <c r="Q10" s="60">
        <f t="shared" si="1"/>
        <v>0.6541404012942037</v>
      </c>
    </row>
    <row r="11" spans="1:17" x14ac:dyDescent="0.25">
      <c r="A11" s="51">
        <v>6</v>
      </c>
      <c r="B11" t="s">
        <v>34</v>
      </c>
      <c r="C11" t="s">
        <v>11</v>
      </c>
      <c r="D11" s="51">
        <v>92</v>
      </c>
      <c r="E11" s="52">
        <v>1000000</v>
      </c>
      <c r="F11" s="52">
        <v>12501982</v>
      </c>
      <c r="G11" s="57">
        <f t="shared" si="0"/>
        <v>7246.376811594203</v>
      </c>
      <c r="I11" s="52">
        <v>189424</v>
      </c>
      <c r="J11" s="51">
        <v>0</v>
      </c>
      <c r="K11" s="51">
        <v>0</v>
      </c>
      <c r="L11" s="51">
        <v>0</v>
      </c>
      <c r="M11" s="51">
        <v>0</v>
      </c>
      <c r="N11" s="51">
        <v>0</v>
      </c>
      <c r="O11" s="51">
        <v>0</v>
      </c>
      <c r="P11" s="51">
        <v>2</v>
      </c>
      <c r="Q11" s="60">
        <f t="shared" si="1"/>
        <v>0.79987317210983022</v>
      </c>
    </row>
    <row r="12" spans="1:17" x14ac:dyDescent="0.25">
      <c r="A12" s="51">
        <v>7</v>
      </c>
      <c r="B12" t="s">
        <v>99</v>
      </c>
      <c r="C12" t="s">
        <v>47</v>
      </c>
      <c r="D12" s="51">
        <v>38</v>
      </c>
      <c r="E12" s="52">
        <v>304995</v>
      </c>
      <c r="F12" s="52">
        <v>6130908</v>
      </c>
      <c r="G12" s="57">
        <f t="shared" si="0"/>
        <v>5350.7894736842109</v>
      </c>
      <c r="H12" s="53">
        <v>3</v>
      </c>
      <c r="I12" s="52">
        <v>144780</v>
      </c>
      <c r="J12" s="51">
        <v>6</v>
      </c>
      <c r="K12" s="51">
        <v>0</v>
      </c>
      <c r="L12" s="51">
        <v>5</v>
      </c>
      <c r="M12" s="51">
        <v>0</v>
      </c>
      <c r="N12" s="51">
        <v>5</v>
      </c>
      <c r="O12" s="51">
        <v>2</v>
      </c>
      <c r="P12" s="51">
        <v>0</v>
      </c>
      <c r="Q12" s="60">
        <f t="shared" si="1"/>
        <v>0.49747117392725515</v>
      </c>
    </row>
    <row r="13" spans="1:17" x14ac:dyDescent="0.25">
      <c r="A13" s="51">
        <v>8</v>
      </c>
      <c r="B13" t="s">
        <v>59</v>
      </c>
      <c r="C13" t="s">
        <v>58</v>
      </c>
      <c r="D13" s="51">
        <v>24</v>
      </c>
      <c r="E13" s="52">
        <v>409996</v>
      </c>
      <c r="F13" s="52">
        <v>4751641</v>
      </c>
      <c r="G13" s="57">
        <f t="shared" si="0"/>
        <v>11388.777777777777</v>
      </c>
      <c r="I13" s="52">
        <v>197985</v>
      </c>
      <c r="J13" s="51">
        <v>0</v>
      </c>
      <c r="K13" s="51">
        <v>0</v>
      </c>
      <c r="L13" s="51">
        <v>5</v>
      </c>
      <c r="M13" s="51">
        <v>0</v>
      </c>
      <c r="N13" s="51">
        <v>5</v>
      </c>
      <c r="O13" s="51">
        <v>2</v>
      </c>
      <c r="P13" s="51">
        <v>0</v>
      </c>
      <c r="Q13" s="60">
        <f t="shared" si="1"/>
        <v>0.86285138123860783</v>
      </c>
    </row>
    <row r="14" spans="1:17" ht="15" customHeight="1" x14ac:dyDescent="0.25">
      <c r="A14" s="51">
        <v>9</v>
      </c>
      <c r="B14" s="61" t="s">
        <v>51</v>
      </c>
      <c r="C14" t="s">
        <v>11</v>
      </c>
      <c r="D14" s="51">
        <v>20</v>
      </c>
      <c r="E14" s="52">
        <v>183689</v>
      </c>
      <c r="F14" s="52">
        <v>2339171</v>
      </c>
      <c r="G14" s="57">
        <f t="shared" si="0"/>
        <v>6122.9666666666662</v>
      </c>
      <c r="I14" s="52">
        <v>129715</v>
      </c>
      <c r="J14" s="51">
        <v>4</v>
      </c>
      <c r="K14" s="51">
        <v>0</v>
      </c>
      <c r="L14" s="51">
        <v>0</v>
      </c>
      <c r="M14" s="51">
        <v>0</v>
      </c>
      <c r="N14" s="51">
        <v>5</v>
      </c>
      <c r="O14" s="51">
        <v>2</v>
      </c>
      <c r="P14" s="51">
        <v>0</v>
      </c>
      <c r="Q14" s="60">
        <f t="shared" si="1"/>
        <v>0.78527392824209941</v>
      </c>
    </row>
    <row r="15" spans="1:17" ht="15" customHeight="1" x14ac:dyDescent="0.25">
      <c r="A15" s="51">
        <v>10</v>
      </c>
      <c r="B15" t="s">
        <v>21</v>
      </c>
      <c r="C15" t="s">
        <v>20</v>
      </c>
      <c r="D15" s="51">
        <v>106</v>
      </c>
      <c r="E15" s="52">
        <v>582173</v>
      </c>
      <c r="F15" s="52">
        <v>8583170</v>
      </c>
      <c r="G15" s="57">
        <f t="shared" si="0"/>
        <v>3661.4654088050315</v>
      </c>
      <c r="H15" s="53">
        <v>6</v>
      </c>
      <c r="I15" s="52">
        <v>165061</v>
      </c>
      <c r="J15" s="51">
        <v>0</v>
      </c>
      <c r="K15" s="51">
        <v>0</v>
      </c>
      <c r="L15" s="51">
        <v>5</v>
      </c>
      <c r="M15" s="51">
        <v>0</v>
      </c>
      <c r="N15" s="51">
        <v>0</v>
      </c>
      <c r="O15" s="51">
        <v>2</v>
      </c>
      <c r="P15" s="51">
        <v>0</v>
      </c>
      <c r="Q15" s="60">
        <f t="shared" si="1"/>
        <v>0.67827271276230106</v>
      </c>
    </row>
    <row r="16" spans="1:17" ht="15" customHeight="1" x14ac:dyDescent="0.25">
      <c r="A16" s="51">
        <v>11</v>
      </c>
      <c r="B16" s="62" t="s">
        <v>100</v>
      </c>
      <c r="C16" t="s">
        <v>11</v>
      </c>
      <c r="D16" s="51">
        <v>86</v>
      </c>
      <c r="E16" s="52">
        <v>499242</v>
      </c>
      <c r="F16" s="52">
        <v>6233405</v>
      </c>
      <c r="G16" s="57">
        <f t="shared" si="0"/>
        <v>3870.0930232558139</v>
      </c>
      <c r="H16" s="53">
        <v>6</v>
      </c>
      <c r="I16" s="52">
        <v>86575</v>
      </c>
      <c r="J16" s="51">
        <v>8</v>
      </c>
      <c r="K16" s="51">
        <v>0</v>
      </c>
      <c r="L16" s="51">
        <v>5</v>
      </c>
      <c r="M16" s="51">
        <v>5</v>
      </c>
      <c r="N16" s="51">
        <v>0</v>
      </c>
      <c r="O16" s="51">
        <v>0</v>
      </c>
      <c r="P16" s="51">
        <v>0</v>
      </c>
      <c r="Q16" s="60">
        <f t="shared" si="1"/>
        <v>0.80091378628534482</v>
      </c>
    </row>
    <row r="17" spans="1:17" ht="15" customHeight="1" x14ac:dyDescent="0.25">
      <c r="A17" s="51">
        <v>12</v>
      </c>
      <c r="B17" t="s">
        <v>101</v>
      </c>
      <c r="C17" t="s">
        <v>97</v>
      </c>
      <c r="D17" s="51">
        <v>104</v>
      </c>
      <c r="E17" s="52">
        <v>770478</v>
      </c>
      <c r="F17" s="52">
        <v>10206360</v>
      </c>
      <c r="G17" s="57">
        <f>E17/145</f>
        <v>5313.6413793103447</v>
      </c>
      <c r="H17" s="53">
        <v>6</v>
      </c>
      <c r="I17" s="52">
        <v>139813</v>
      </c>
      <c r="J17" s="51">
        <v>8</v>
      </c>
      <c r="K17" s="51">
        <v>4</v>
      </c>
      <c r="L17" s="51">
        <v>5</v>
      </c>
      <c r="M17" s="51">
        <v>5</v>
      </c>
      <c r="N17" s="51">
        <v>0</v>
      </c>
      <c r="O17" s="51">
        <v>0</v>
      </c>
      <c r="P17" s="51">
        <v>0</v>
      </c>
      <c r="Q17" s="60">
        <f t="shared" si="1"/>
        <v>0.75489988595346436</v>
      </c>
    </row>
    <row r="18" spans="1:17" x14ac:dyDescent="0.25">
      <c r="A18" s="51">
        <v>13</v>
      </c>
      <c r="B18" t="s">
        <v>27</v>
      </c>
      <c r="C18" t="s">
        <v>11</v>
      </c>
      <c r="D18" s="51">
        <v>204</v>
      </c>
      <c r="F18" s="52"/>
      <c r="G18" s="57"/>
      <c r="I18" s="52"/>
      <c r="J18" s="51"/>
      <c r="K18" s="51"/>
      <c r="L18" s="51"/>
      <c r="M18" s="51"/>
      <c r="N18" s="51"/>
      <c r="O18" s="51"/>
      <c r="P18" s="51"/>
      <c r="Q18" s="60"/>
    </row>
    <row r="19" spans="1:17" x14ac:dyDescent="0.25">
      <c r="L19" s="51"/>
    </row>
  </sheetData>
  <autoFilter ref="A5:Q18"/>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Projects</vt:lpstr>
      <vt:lpstr>Overall Awards</vt:lpstr>
      <vt:lpstr>Overall Scoring</vt:lpstr>
      <vt:lpstr>Superior Project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A. Hamlin</dc:creator>
  <cp:lastModifiedBy>Scott A. Hamlin</cp:lastModifiedBy>
  <cp:lastPrinted>2017-06-28T19:43:23Z</cp:lastPrinted>
  <dcterms:created xsi:type="dcterms:W3CDTF">2017-06-08T17:48:09Z</dcterms:created>
  <dcterms:modified xsi:type="dcterms:W3CDTF">2017-09-13T23:17:38Z</dcterms:modified>
</cp:coreProperties>
</file>