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90" windowHeight="10200" firstSheet="3" activeTab="4"/>
  </bookViews>
  <sheets>
    <sheet name="Operating Budget" sheetId="1" r:id="rId1"/>
    <sheet name="Project SqFt" sheetId="2" r:id="rId2"/>
    <sheet name="Development Budget" sheetId="3" r:id="rId3"/>
    <sheet name="30-year Cash Flow Projection" sheetId="4" r:id="rId4"/>
    <sheet name="Calculation of HTF Request" sheetId="5" r:id="rId5"/>
  </sheets>
  <externalReferences>
    <externalReference r:id="rId8"/>
  </externalReferences>
  <definedNames>
    <definedName name="_xlfn.IFERROR" hidden="1">#NAME?</definedName>
    <definedName name="_xlnm.Print_Area" localSheetId="3">'30-year Cash Flow Projection'!$A$1:$M$126</definedName>
    <definedName name="_xlnm.Print_Area" localSheetId="4">'Calculation of HTF Request'!$A$1:$L$92</definedName>
    <definedName name="_xlnm.Print_Area" localSheetId="2">'Development Budget'!$A$1:$K$125</definedName>
    <definedName name="_xlnm.Print_Area" localSheetId="0">'Operating Budget'!$A$1:$H$103,'Operating Budget'!$I$6:$P$29</definedName>
    <definedName name="_xlnm.Print_Area" localSheetId="1">'Project SqFt'!$A$1:$N$78</definedName>
    <definedName name="_xlnm.Print_Titles" localSheetId="3">'30-year Cash Flow Projection'!$1:$3</definedName>
    <definedName name="_xlnm.Print_Titles" localSheetId="4">'Calculation of HTF Request'!$1:$3</definedName>
    <definedName name="_xlnm.Print_Titles" localSheetId="2">'Development Budget'!$1:$3</definedName>
    <definedName name="_xlnm.Print_Titles" localSheetId="0">'Operating Budget'!$2:$4</definedName>
  </definedNames>
  <calcPr fullCalcOnLoad="1"/>
</workbook>
</file>

<file path=xl/comments1.xml><?xml version="1.0" encoding="utf-8"?>
<comments xmlns="http://schemas.openxmlformats.org/spreadsheetml/2006/main">
  <authors>
    <author>Hourigan, William J.</author>
    <author>Fink, Joseph K.</author>
  </authors>
  <commentList>
    <comment ref="G55" authorId="0">
      <text>
        <r>
          <rPr>
            <sz val="9"/>
            <rFont val="Tahoma"/>
            <family val="2"/>
          </rPr>
          <t xml:space="preserve">Enter annual operating expenses as of the first </t>
        </r>
        <r>
          <rPr>
            <b/>
            <u val="single"/>
            <sz val="9"/>
            <rFont val="Tahoma"/>
            <family val="2"/>
          </rPr>
          <t>FULL Year</t>
        </r>
        <r>
          <rPr>
            <sz val="9"/>
            <rFont val="Tahoma"/>
            <family val="2"/>
          </rPr>
          <t xml:space="preserve"> of operation.  
All expenses </t>
        </r>
        <r>
          <rPr>
            <b/>
            <u val="single"/>
            <sz val="9"/>
            <rFont val="Tahoma"/>
            <family val="2"/>
          </rPr>
          <t>MUST</t>
        </r>
        <r>
          <rPr>
            <sz val="9"/>
            <rFont val="Tahoma"/>
            <family val="2"/>
          </rPr>
          <t xml:space="preserve"> be broken out.
</t>
        </r>
        <r>
          <rPr>
            <b/>
            <u val="single"/>
            <sz val="9"/>
            <rFont val="Tahoma"/>
            <family val="2"/>
          </rPr>
          <t>ANY</t>
        </r>
        <r>
          <rPr>
            <sz val="9"/>
            <rFont val="Tahoma"/>
            <family val="2"/>
          </rPr>
          <t xml:space="preserve"> 'Other' expenses </t>
        </r>
        <r>
          <rPr>
            <b/>
            <u val="single"/>
            <sz val="9"/>
            <rFont val="Tahoma"/>
            <family val="2"/>
          </rPr>
          <t>MUST</t>
        </r>
        <r>
          <rPr>
            <sz val="9"/>
            <rFont val="Tahoma"/>
            <family val="2"/>
          </rPr>
          <t xml:space="preserve"> be described in the space provided</t>
        </r>
      </text>
    </comment>
    <comment ref="C12" authorId="1">
      <text>
        <r>
          <rPr>
            <sz val="9"/>
            <rFont val="Tahoma"/>
            <family val="2"/>
          </rPr>
          <t>Rounded estimate of the Unit's Square Footage</t>
        </r>
      </text>
    </comment>
    <comment ref="D12" authorId="1">
      <text>
        <r>
          <rPr>
            <sz val="9"/>
            <rFont val="Tahoma"/>
            <family val="2"/>
          </rPr>
          <t>Number of Units with Project-Based Rental Assistance (PBV's) committed to this unit type</t>
        </r>
      </text>
    </comment>
    <comment ref="B11" authorId="1">
      <text>
        <r>
          <rPr>
            <b/>
            <u val="single"/>
            <sz val="9"/>
            <rFont val="Tahoma"/>
            <family val="2"/>
          </rPr>
          <t>ALL</t>
        </r>
        <r>
          <rPr>
            <sz val="9"/>
            <rFont val="Tahoma"/>
            <family val="2"/>
          </rPr>
          <t xml:space="preserve"> HTC Units </t>
        </r>
        <r>
          <rPr>
            <b/>
            <u val="single"/>
            <sz val="9"/>
            <rFont val="Tahoma"/>
            <family val="2"/>
          </rPr>
          <t>MUST</t>
        </r>
        <r>
          <rPr>
            <sz val="9"/>
            <rFont val="Tahoma"/>
            <family val="2"/>
          </rPr>
          <t xml:space="preserve"> be Income and Rent Restricted at 30% AMI.
Separate Unit types via the input criteria (# BR, SqFt, # PBV and Rent).
</t>
        </r>
        <r>
          <rPr>
            <b/>
            <sz val="9"/>
            <rFont val="Tahoma"/>
            <family val="2"/>
          </rPr>
          <t>Tip</t>
        </r>
        <r>
          <rPr>
            <sz val="9"/>
            <rFont val="Tahoma"/>
            <family val="2"/>
          </rPr>
          <t>: Enter units with PBV's separatly than those of the same '# BR' to ensure rents are entered correctly for all units.</t>
        </r>
      </text>
    </comment>
    <comment ref="F12" authorId="1">
      <text>
        <r>
          <rPr>
            <sz val="9"/>
            <rFont val="Tahoma"/>
            <family val="2"/>
          </rPr>
          <t xml:space="preserve">Enter the </t>
        </r>
        <r>
          <rPr>
            <b/>
            <u val="single"/>
            <sz val="9"/>
            <rFont val="Tahoma"/>
            <family val="2"/>
          </rPr>
          <t>Gross Monthly Rent</t>
        </r>
        <r>
          <rPr>
            <sz val="9"/>
            <rFont val="Tahoma"/>
            <family val="2"/>
          </rPr>
          <t xml:space="preserve"> expected to be collected for this unit type.  Should include the tenant-paid </t>
        </r>
        <r>
          <rPr>
            <b/>
            <u val="single"/>
            <sz val="9"/>
            <rFont val="Tahoma"/>
            <family val="2"/>
          </rPr>
          <t>PLUS</t>
        </r>
        <r>
          <rPr>
            <sz val="9"/>
            <rFont val="Tahoma"/>
            <family val="2"/>
          </rPr>
          <t xml:space="preserve"> any PBV-paid rents to be collected by the project.</t>
        </r>
      </text>
    </comment>
    <comment ref="L27" authorId="1">
      <text>
        <r>
          <rPr>
            <sz val="9"/>
            <rFont val="Tahoma"/>
            <family val="2"/>
          </rPr>
          <t xml:space="preserve">If the Project contains </t>
        </r>
        <r>
          <rPr>
            <b/>
            <u val="single"/>
            <sz val="9"/>
            <rFont val="Tahoma"/>
            <family val="2"/>
          </rPr>
          <t>ANY</t>
        </r>
        <r>
          <rPr>
            <sz val="9"/>
            <rFont val="Tahoma"/>
            <family val="2"/>
          </rPr>
          <t xml:space="preserve"> PBV's enter the current monthly Payment Standard (Monthly Maximum Gross Collectable Rent) for each unit type.</t>
        </r>
      </text>
    </comment>
    <comment ref="L21" authorId="1">
      <text>
        <r>
          <rPr>
            <sz val="9"/>
            <rFont val="Tahoma"/>
            <family val="2"/>
          </rPr>
          <t>Enter the HTF Rent Limits which correspond with your Project's County.  HTF limits are posted at our website. https://www.ndhfa.org/Development/Programs.html</t>
        </r>
      </text>
    </comment>
    <comment ref="I10" authorId="1">
      <text>
        <r>
          <rPr>
            <sz val="9"/>
            <rFont val="Tahoma"/>
            <family val="2"/>
          </rPr>
          <t xml:space="preserve">Enter UA's applicable to Restricted Units.  Enter the currenly applicable UA's.  </t>
        </r>
        <r>
          <rPr>
            <b/>
            <u val="single"/>
            <sz val="9"/>
            <rFont val="Tahoma"/>
            <family val="2"/>
          </rPr>
          <t>MUST</t>
        </r>
        <r>
          <rPr>
            <sz val="9"/>
            <rFont val="Tahoma"/>
            <family val="2"/>
          </rPr>
          <t xml:space="preserve"> indicate '</t>
        </r>
        <r>
          <rPr>
            <b/>
            <u val="single"/>
            <sz val="9"/>
            <rFont val="Tahoma"/>
            <family val="2"/>
          </rPr>
          <t>Paid By</t>
        </r>
        <r>
          <rPr>
            <sz val="9"/>
            <rFont val="Tahoma"/>
            <family val="2"/>
          </rPr>
          <t xml:space="preserve">' for </t>
        </r>
        <r>
          <rPr>
            <b/>
            <u val="single"/>
            <sz val="9"/>
            <rFont val="Tahoma"/>
            <family val="2"/>
          </rPr>
          <t>EACH</t>
        </r>
        <r>
          <rPr>
            <sz val="9"/>
            <rFont val="Tahoma"/>
            <family val="2"/>
          </rPr>
          <t xml:space="preserve"> UA type.  UA's are typically published by the Project's local Housing Authority.</t>
        </r>
      </text>
    </comment>
    <comment ref="G87" authorId="1">
      <text>
        <r>
          <rPr>
            <sz val="9"/>
            <rFont val="Tahoma"/>
            <family val="2"/>
          </rPr>
          <t xml:space="preserve">Enter the </t>
        </r>
        <r>
          <rPr>
            <b/>
            <u val="single"/>
            <sz val="9"/>
            <rFont val="Tahoma"/>
            <family val="2"/>
          </rPr>
          <t>FULL Year 1</t>
        </r>
        <r>
          <rPr>
            <sz val="9"/>
            <rFont val="Tahoma"/>
            <family val="2"/>
          </rPr>
          <t xml:space="preserve"> Real Estate Tax estimate.  If the project has a Temporary Tax Abatement (Not for the life of the project) enter the abatement appropriately in the 30-Year Cash Flow Projection.</t>
        </r>
      </text>
    </comment>
    <comment ref="D28" authorId="1">
      <text>
        <r>
          <rPr>
            <sz val="9"/>
            <rFont val="Tahoma"/>
            <family val="2"/>
          </rPr>
          <t xml:space="preserve">Unit's Maximum Household Income based on AMI.  If the unit(s) are not restricted type 'Market'.
</t>
        </r>
        <r>
          <rPr>
            <b/>
            <sz val="9"/>
            <rFont val="Tahoma"/>
            <family val="2"/>
          </rPr>
          <t>Example:</t>
        </r>
        <r>
          <rPr>
            <sz val="9"/>
            <rFont val="Tahoma"/>
            <family val="2"/>
          </rPr>
          <t xml:space="preserve">
</t>
        </r>
        <r>
          <rPr>
            <u val="single"/>
            <sz val="9"/>
            <rFont val="Tahoma"/>
            <family val="2"/>
          </rPr>
          <t>80%</t>
        </r>
        <r>
          <rPr>
            <sz val="9"/>
            <rFont val="Tahoma"/>
            <family val="2"/>
          </rPr>
          <t xml:space="preserve"> ; </t>
        </r>
        <r>
          <rPr>
            <u val="single"/>
            <sz val="9"/>
            <rFont val="Tahoma"/>
            <family val="2"/>
          </rPr>
          <t>60%</t>
        </r>
        <r>
          <rPr>
            <sz val="9"/>
            <rFont val="Tahoma"/>
            <family val="2"/>
          </rPr>
          <t xml:space="preserve"> ; </t>
        </r>
        <r>
          <rPr>
            <u val="single"/>
            <sz val="9"/>
            <rFont val="Tahoma"/>
            <family val="2"/>
          </rPr>
          <t>50%</t>
        </r>
        <r>
          <rPr>
            <sz val="9"/>
            <rFont val="Tahoma"/>
            <family val="2"/>
          </rPr>
          <t xml:space="preserve"> ; or </t>
        </r>
        <r>
          <rPr>
            <u val="single"/>
            <sz val="9"/>
            <rFont val="Tahoma"/>
            <family val="2"/>
          </rPr>
          <t>Market</t>
        </r>
      </text>
    </comment>
  </commentList>
</comments>
</file>

<file path=xl/comments2.xml><?xml version="1.0" encoding="utf-8"?>
<comments xmlns="http://schemas.openxmlformats.org/spreadsheetml/2006/main">
  <authors>
    <author>Fink, Joseph K.</author>
  </authors>
  <commentList>
    <comment ref="G5" authorId="0">
      <text>
        <r>
          <rPr>
            <b/>
            <sz val="9"/>
            <rFont val="Tahoma"/>
            <family val="2"/>
          </rPr>
          <t>Includes:</t>
        </r>
        <r>
          <rPr>
            <sz val="9"/>
            <rFont val="Tahoma"/>
            <family val="2"/>
          </rPr>
          <t xml:space="preserve"> All Communal Hallways, Entryways, Laundry Room(s), Stairwells &amp; any other Interior Common areas included in the project.
</t>
        </r>
        <r>
          <rPr>
            <b/>
            <sz val="9"/>
            <rFont val="Tahoma"/>
            <family val="2"/>
          </rPr>
          <t>Excludes:</t>
        </r>
        <r>
          <rPr>
            <sz val="9"/>
            <rFont val="Tahoma"/>
            <family val="2"/>
          </rPr>
          <t xml:space="preserve"> Parking Structures, Parking Lots, &amp; any Exterior Commons areas included in the project</t>
        </r>
      </text>
    </comment>
    <comment ref="K5" authorId="0">
      <text>
        <r>
          <rPr>
            <b/>
            <sz val="9"/>
            <rFont val="Tahoma"/>
            <family val="2"/>
          </rPr>
          <t xml:space="preserve">Includes: </t>
        </r>
        <r>
          <rPr>
            <sz val="9"/>
            <rFont val="Tahoma"/>
            <family val="2"/>
          </rPr>
          <t xml:space="preserve">All Parking Garages or Parking Ramps included in the project.
</t>
        </r>
        <r>
          <rPr>
            <b/>
            <sz val="9"/>
            <rFont val="Tahoma"/>
            <family val="2"/>
          </rPr>
          <t>Excludes:</t>
        </r>
        <r>
          <rPr>
            <sz val="9"/>
            <rFont val="Tahoma"/>
            <family val="2"/>
          </rPr>
          <t xml:space="preserve"> Non-Structural parking included in the project. i.e. Parking Lot(s) or Parking Spaces</t>
        </r>
      </text>
    </comment>
    <comment ref="H5" authorId="0">
      <text>
        <r>
          <rPr>
            <b/>
            <sz val="9"/>
            <rFont val="Tahoma"/>
            <family val="2"/>
          </rPr>
          <t>Includes:</t>
        </r>
        <r>
          <rPr>
            <sz val="9"/>
            <rFont val="Tahoma"/>
            <family val="2"/>
          </rPr>
          <t xml:space="preserve"> All commecial Square Footage included in the building.
</t>
        </r>
      </text>
    </comment>
    <comment ref="D5" authorId="0">
      <text>
        <r>
          <rPr>
            <sz val="9"/>
            <rFont val="Tahoma"/>
            <family val="2"/>
          </rPr>
          <t xml:space="preserve">Unit's true Livable Square Footage. </t>
        </r>
        <r>
          <rPr>
            <b/>
            <u val="single"/>
            <sz val="9"/>
            <rFont val="Tahoma"/>
            <family val="2"/>
          </rPr>
          <t>DO NOT</t>
        </r>
        <r>
          <rPr>
            <sz val="9"/>
            <rFont val="Tahoma"/>
            <family val="2"/>
          </rPr>
          <t xml:space="preserve"> Round</t>
        </r>
      </text>
    </comment>
    <comment ref="A5" authorId="0">
      <text>
        <r>
          <rPr>
            <b/>
            <sz val="9"/>
            <rFont val="Tahoma"/>
            <family val="2"/>
          </rPr>
          <t xml:space="preserve">Example:
Bldg #   Unit #
</t>
        </r>
        <r>
          <rPr>
            <sz val="9"/>
            <rFont val="Tahoma"/>
            <family val="2"/>
          </rPr>
          <t xml:space="preserve">  1            1
                2
  2            1
                2</t>
        </r>
      </text>
    </comment>
  </commentList>
</comments>
</file>

<file path=xl/comments3.xml><?xml version="1.0" encoding="utf-8"?>
<comments xmlns="http://schemas.openxmlformats.org/spreadsheetml/2006/main">
  <authors>
    <author>Fink, Joseph K.</author>
  </authors>
  <commentList>
    <comment ref="E8" authorId="0">
      <text>
        <r>
          <rPr>
            <sz val="9"/>
            <rFont val="Tahoma"/>
            <family val="2"/>
          </rPr>
          <t>To ensure Program Compliance, DO NOT group expenses any more than necessary.  Incorrectly associating costs could result in a severely decreased or cancelled award.</t>
        </r>
      </text>
    </comment>
  </commentList>
</comments>
</file>

<file path=xl/comments4.xml><?xml version="1.0" encoding="utf-8"?>
<comments xmlns="http://schemas.openxmlformats.org/spreadsheetml/2006/main">
  <authors>
    <author>Fink, Joseph K.</author>
    <author>Hourigan, William J.</author>
  </authors>
  <commentList>
    <comment ref="B13" authorId="0">
      <text>
        <r>
          <rPr>
            <sz val="9"/>
            <rFont val="Tahoma"/>
            <family val="2"/>
          </rPr>
          <t xml:space="preserve">Property Tax Abatements </t>
        </r>
        <r>
          <rPr>
            <b/>
            <u val="single"/>
            <sz val="9"/>
            <rFont val="Tahoma"/>
            <family val="2"/>
          </rPr>
          <t>MUST</t>
        </r>
        <r>
          <rPr>
            <sz val="9"/>
            <rFont val="Tahoma"/>
            <family val="2"/>
          </rPr>
          <t xml:space="preserve"> be entered as a </t>
        </r>
        <r>
          <rPr>
            <b/>
            <u val="single"/>
            <sz val="9"/>
            <rFont val="Tahoma"/>
            <family val="2"/>
          </rPr>
          <t>Negative</t>
        </r>
        <r>
          <rPr>
            <sz val="9"/>
            <rFont val="Tahoma"/>
            <family val="2"/>
          </rPr>
          <t>.  Enter the Abatement as per the documented agreement with the Municipality having jurisdiction.</t>
        </r>
      </text>
    </comment>
    <comment ref="B50" authorId="0">
      <text>
        <r>
          <rPr>
            <sz val="9"/>
            <rFont val="Tahoma"/>
            <family val="2"/>
          </rPr>
          <t xml:space="preserve">Property Tax Abatements </t>
        </r>
        <r>
          <rPr>
            <b/>
            <u val="single"/>
            <sz val="9"/>
            <rFont val="Tahoma"/>
            <family val="2"/>
          </rPr>
          <t>MUST</t>
        </r>
        <r>
          <rPr>
            <sz val="9"/>
            <rFont val="Tahoma"/>
            <family val="2"/>
          </rPr>
          <t xml:space="preserve"> be entered as a </t>
        </r>
        <r>
          <rPr>
            <b/>
            <u val="single"/>
            <sz val="9"/>
            <rFont val="Tahoma"/>
            <family val="2"/>
          </rPr>
          <t>Negative</t>
        </r>
        <r>
          <rPr>
            <sz val="9"/>
            <rFont val="Tahoma"/>
            <family val="2"/>
          </rPr>
          <t>.  Enter the Abatement as per the documented agreement with the Municipality having jurisdiction.</t>
        </r>
      </text>
    </comment>
    <comment ref="B87" authorId="0">
      <text>
        <r>
          <rPr>
            <sz val="9"/>
            <rFont val="Tahoma"/>
            <family val="2"/>
          </rPr>
          <t xml:space="preserve">Property Tax Abatements </t>
        </r>
        <r>
          <rPr>
            <b/>
            <u val="single"/>
            <sz val="9"/>
            <rFont val="Tahoma"/>
            <family val="2"/>
          </rPr>
          <t>MUST</t>
        </r>
        <r>
          <rPr>
            <sz val="9"/>
            <rFont val="Tahoma"/>
            <family val="2"/>
          </rPr>
          <t xml:space="preserve"> be entered as a </t>
        </r>
        <r>
          <rPr>
            <b/>
            <u val="single"/>
            <sz val="9"/>
            <rFont val="Tahoma"/>
            <family val="2"/>
          </rPr>
          <t>Negative</t>
        </r>
        <r>
          <rPr>
            <sz val="9"/>
            <rFont val="Tahoma"/>
            <family val="2"/>
          </rPr>
          <t>.  Enter the Abatement as per the documented agreement with the Municipality having jurisdiction.</t>
        </r>
      </text>
    </comment>
    <comment ref="B36" authorId="1">
      <text>
        <r>
          <rPr>
            <b/>
            <sz val="9"/>
            <rFont val="Tahoma"/>
            <family val="2"/>
          </rPr>
          <t xml:space="preserve">Subject to maximum HTF Operating Subsidy limits.  </t>
        </r>
        <r>
          <rPr>
            <sz val="9"/>
            <rFont val="Tahoma"/>
            <family val="2"/>
          </rPr>
          <t xml:space="preserve">Amounts in this row are not necessarily what the project is eligible to receive.
</t>
        </r>
      </text>
    </comment>
    <comment ref="B73" authorId="1">
      <text>
        <r>
          <rPr>
            <b/>
            <sz val="9"/>
            <rFont val="Tahoma"/>
            <family val="2"/>
          </rPr>
          <t xml:space="preserve">Subject to maximum HTF Operating Subsidy limits.  </t>
        </r>
        <r>
          <rPr>
            <sz val="9"/>
            <rFont val="Tahoma"/>
            <family val="2"/>
          </rPr>
          <t xml:space="preserve">Amounts in this row are not necessarily what the project is eligible to receive.
</t>
        </r>
      </text>
    </comment>
    <comment ref="B110" authorId="1">
      <text>
        <r>
          <rPr>
            <b/>
            <sz val="9"/>
            <rFont val="Tahoma"/>
            <family val="2"/>
          </rPr>
          <t xml:space="preserve">Subject to maximum HTF Operating Subsidy limits.  </t>
        </r>
        <r>
          <rPr>
            <sz val="9"/>
            <rFont val="Tahoma"/>
            <family val="2"/>
          </rPr>
          <t xml:space="preserve">Amounts in this row are not necessarily what the project is eligible to receive.
</t>
        </r>
      </text>
    </comment>
  </commentList>
</comments>
</file>

<file path=xl/sharedStrings.xml><?xml version="1.0" encoding="utf-8"?>
<sst xmlns="http://schemas.openxmlformats.org/spreadsheetml/2006/main" count="484" uniqueCount="302">
  <si>
    <t>Income:</t>
  </si>
  <si>
    <t># Units</t>
  </si>
  <si>
    <t>Expenses:</t>
  </si>
  <si>
    <t>Legal</t>
  </si>
  <si>
    <t>Annual</t>
  </si>
  <si>
    <t>Project Name:</t>
  </si>
  <si>
    <t>Per Unit</t>
  </si>
  <si>
    <t>Income Adjuster:</t>
  </si>
  <si>
    <t>Expense Adjuster:</t>
  </si>
  <si>
    <t>Total Expense: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</si>
  <si>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</si>
  <si>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</si>
  <si>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</si>
  <si>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</si>
  <si>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</si>
  <si>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</si>
  <si>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</si>
  <si>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</si>
  <si>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</si>
  <si>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</si>
  <si>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</si>
  <si>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</si>
  <si>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</si>
  <si>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</si>
  <si>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</si>
  <si>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</si>
  <si>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</si>
  <si>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</si>
  <si>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</si>
  <si>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</si>
  <si>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Rent</t>
  </si>
  <si>
    <t>Monthly Rent</t>
  </si>
  <si>
    <t>Cashflow After Debt Svc:</t>
  </si>
  <si>
    <t>Uses</t>
  </si>
  <si>
    <t>Sources</t>
  </si>
  <si>
    <t>Total Development Sources:</t>
  </si>
  <si>
    <t>(GAP)/Excess Sources:</t>
  </si>
  <si>
    <t>DCR</t>
  </si>
  <si>
    <t>Replacement Reserves</t>
  </si>
  <si>
    <t xml:space="preserve">NOI </t>
  </si>
  <si>
    <t>OpEx Cushion:</t>
  </si>
  <si>
    <t>Debt:</t>
  </si>
  <si>
    <t>Equity:</t>
  </si>
  <si>
    <t>Demolition</t>
  </si>
  <si>
    <t>Site Improvements</t>
  </si>
  <si>
    <t>Total Other Income</t>
  </si>
  <si>
    <t>Advertising</t>
  </si>
  <si>
    <t>Management Fees</t>
  </si>
  <si>
    <t>Management Salaries, Payroll Taxes and Benefits</t>
  </si>
  <si>
    <t>Office Supplies / Postage</t>
  </si>
  <si>
    <t>Telecommunications</t>
  </si>
  <si>
    <t>Subtotal - Administrative Expenses:</t>
  </si>
  <si>
    <t>Other Administrative Expenses:</t>
  </si>
  <si>
    <t>Utility Expenses</t>
  </si>
  <si>
    <t>Administrative Expenses</t>
  </si>
  <si>
    <t>Water and Sewer</t>
  </si>
  <si>
    <t>Trash</t>
  </si>
  <si>
    <t>Maintenance Supplies</t>
  </si>
  <si>
    <t>Repairs</t>
  </si>
  <si>
    <t>Groundskeeping and Snow Removal</t>
  </si>
  <si>
    <t>Extermination Contract</t>
  </si>
  <si>
    <t>Real Estate Taxes</t>
  </si>
  <si>
    <t>Payment-In-Lieu-Of-Taxes</t>
  </si>
  <si>
    <t>Special Assessments</t>
  </si>
  <si>
    <t>Subtotal - Reserve Account Contributions:</t>
  </si>
  <si>
    <t>Effective Gross Income</t>
  </si>
  <si>
    <t>Subtotal - Utility Expenses:</t>
  </si>
  <si>
    <t>Reserve Account Contributions</t>
  </si>
  <si>
    <t>Budgeted</t>
  </si>
  <si>
    <t>Acquisition and Construction:</t>
  </si>
  <si>
    <t>Environmental Remediation</t>
  </si>
  <si>
    <t>Subtotal - Acquisition &amp; Construction:</t>
  </si>
  <si>
    <t>Acquisition</t>
  </si>
  <si>
    <t>Off-Site Improvements</t>
  </si>
  <si>
    <t>Landscaping</t>
  </si>
  <si>
    <t>Construction of New Structures</t>
  </si>
  <si>
    <t>Rehabilitation</t>
  </si>
  <si>
    <t>Construction Utilities</t>
  </si>
  <si>
    <t>Hazard and Liability Insurance</t>
  </si>
  <si>
    <t>Inspection Fees</t>
  </si>
  <si>
    <t>Construction Contingency Reserve Capitalization</t>
  </si>
  <si>
    <t>Building Fees and Permits</t>
  </si>
  <si>
    <t>Payment / Performance Bond</t>
  </si>
  <si>
    <t>Other Acquisition and Construction Cost:</t>
  </si>
  <si>
    <t>Professional Fees:</t>
  </si>
  <si>
    <t>Architect Fee - Design</t>
  </si>
  <si>
    <t>Engineering / Surveying Costs</t>
  </si>
  <si>
    <t>CPA Fees - Cost Certification</t>
  </si>
  <si>
    <t>Capital Needs Assessment</t>
  </si>
  <si>
    <t>Real Property Appraisal</t>
  </si>
  <si>
    <t>Market Study</t>
  </si>
  <si>
    <t>Environmental Study</t>
  </si>
  <si>
    <t>Other Professional Fees:</t>
  </si>
  <si>
    <t>Subtotal - Professional Fees:</t>
  </si>
  <si>
    <t>Financing Costs:</t>
  </si>
  <si>
    <t>Other Financing Costs:</t>
  </si>
  <si>
    <t>Subtotal - Financing Costs:</t>
  </si>
  <si>
    <t>Construction Loan Interest</t>
  </si>
  <si>
    <t>Bridge Loan Interest</t>
  </si>
  <si>
    <t>Low Income Housing Tax Credit Costs</t>
  </si>
  <si>
    <t>Bond Issuance Costs</t>
  </si>
  <si>
    <t>Developer Fees:</t>
  </si>
  <si>
    <t>Subtotal - Developer Fees:</t>
  </si>
  <si>
    <t>Developer Fees - During / At Completion</t>
  </si>
  <si>
    <t>Developer Fees - Deferred</t>
  </si>
  <si>
    <t>Consultant Fees</t>
  </si>
  <si>
    <t>Other Developer Fees:</t>
  </si>
  <si>
    <t>Reserves Capitalization:</t>
  </si>
  <si>
    <t>Other Reserve Account Capitalization:</t>
  </si>
  <si>
    <t>Subtotal - Reserves Capitalization:</t>
  </si>
  <si>
    <t>Rent-Up Reserve Account Capitalization</t>
  </si>
  <si>
    <t>Replacement Reserve Account Capitalization</t>
  </si>
  <si>
    <t>Total Development Uses (Costs):</t>
  </si>
  <si>
    <t>Total Debt:</t>
  </si>
  <si>
    <t>Total Equity:</t>
  </si>
  <si>
    <t>Operating &amp; Maintenance Reserve Account Capitalization</t>
  </si>
  <si>
    <t>Maintenance Salaries, Payroll Taxes, and Benefits</t>
  </si>
  <si>
    <t>Total Debt Service:</t>
  </si>
  <si>
    <t xml:space="preserve">Electricity </t>
  </si>
  <si>
    <t>Fixed Expenses</t>
  </si>
  <si>
    <t>Rent-Free Unit (For On-site Manager or Super)</t>
  </si>
  <si>
    <t>Other Fixed Expense:</t>
  </si>
  <si>
    <t>Natural Gas</t>
  </si>
  <si>
    <t>Fuel Oil</t>
  </si>
  <si>
    <t>Construction Inspection / Supervision</t>
  </si>
  <si>
    <t>Contractor Profit, O/H, &amp; General Requiremts</t>
  </si>
  <si>
    <t>As of Date:</t>
  </si>
  <si>
    <t>Fixtures, Furniture and Equipment</t>
  </si>
  <si>
    <t>Permanent</t>
  </si>
  <si>
    <t>Construction</t>
  </si>
  <si>
    <t>Interim Real Estate Taxes / Specials</t>
  </si>
  <si>
    <t>Construction Loan Closing Costs</t>
  </si>
  <si>
    <t>Construction Loan Origination Fee</t>
  </si>
  <si>
    <t>Bridge Loan Closing Costs</t>
  </si>
  <si>
    <t>Permanent Loan Closing Costs</t>
  </si>
  <si>
    <t>Bridge Loan Origination Fee</t>
  </si>
  <si>
    <t>Permanent Loan Origination Fee</t>
  </si>
  <si>
    <t>Testing - Geotechnical, Concrete</t>
  </si>
  <si>
    <t>Accounting/Audit</t>
  </si>
  <si>
    <t>Maintenance Expenses</t>
  </si>
  <si>
    <t>Painting/Cleaning (Unit Turn-Around)</t>
  </si>
  <si>
    <t>Property Hazard and Liability Insurance</t>
  </si>
  <si>
    <t>Attorney Fees</t>
  </si>
  <si>
    <t>Service Contracts:</t>
  </si>
  <si>
    <t>Total</t>
  </si>
  <si>
    <t># BR</t>
  </si>
  <si>
    <t>Totals</t>
  </si>
  <si>
    <t>FlexPACE Buydown</t>
  </si>
  <si>
    <t>Insurance</t>
  </si>
  <si>
    <t>Utilities</t>
  </si>
  <si>
    <t>Property Tax</t>
  </si>
  <si>
    <t>Less: Vacancy Factor</t>
  </si>
  <si>
    <t>HTF Units:</t>
  </si>
  <si>
    <t>Annual Income:</t>
  </si>
  <si>
    <t>Totals:</t>
  </si>
  <si>
    <t>Effective Gross Income (HTF Units):</t>
  </si>
  <si>
    <t>Non-HTF Units</t>
  </si>
  <si>
    <t>Effective Gross Income (Non-HTF Units):</t>
  </si>
  <si>
    <t>Total HTF Units:</t>
  </si>
  <si>
    <t>Other Income</t>
  </si>
  <si>
    <t>Monthly Revenue</t>
  </si>
  <si>
    <t>Effective Gross Income (Other Income):</t>
  </si>
  <si>
    <t>OPERATIONS INCOME</t>
  </si>
  <si>
    <t>OPERATIONS EXPENSES</t>
  </si>
  <si>
    <t>Subtotal - Fixed Expenses:</t>
  </si>
  <si>
    <t>Other Maintenance Expenses:</t>
  </si>
  <si>
    <t>Other Utility Expenses:</t>
  </si>
  <si>
    <t>Subtotal - Maintenance Expenses:</t>
  </si>
  <si>
    <t>Other Reserve:</t>
  </si>
  <si>
    <t>TOTAL OPERATIONS EXPENSES</t>
  </si>
  <si>
    <t>NET OPERATING INCOME (NOI)</t>
  </si>
  <si>
    <t>TOTAL EFFECTIVE GROSS INCOME FROM OPERATIONS</t>
  </si>
  <si>
    <t>Year 21</t>
  </si>
  <si>
    <t>Year 22</t>
  </si>
  <si>
    <t>Year 23</t>
  </si>
  <si>
    <t>Year 24</t>
  </si>
  <si>
    <t>Year 25</t>
  </si>
  <si>
    <t>Year 26</t>
  </si>
  <si>
    <t>Year 27</t>
  </si>
  <si>
    <t>Year 28</t>
  </si>
  <si>
    <t>Year 29</t>
  </si>
  <si>
    <t>Year 30</t>
  </si>
  <si>
    <t>Total EGI From HTF Units:</t>
  </si>
  <si>
    <r>
      <t xml:space="preserve">Op Exp </t>
    </r>
    <r>
      <rPr>
        <b/>
        <sz val="12"/>
        <color indexed="10"/>
        <rFont val="Arial"/>
        <family val="2"/>
      </rPr>
      <t>Deficit</t>
    </r>
    <r>
      <rPr>
        <b/>
        <sz val="12"/>
        <rFont val="Arial"/>
        <family val="2"/>
      </rPr>
      <t xml:space="preserve"> for HTF Units:</t>
    </r>
  </si>
  <si>
    <t>TOTAL HTF-UNIT OPERATING EXPENSE DEFICIT FOR 30-YEAR AFFORDABILITY PERIOD:</t>
  </si>
  <si>
    <t>Eligible Expenses Under HTF Program:</t>
  </si>
  <si>
    <t>Effective Gross Income from HTF Units:</t>
  </si>
  <si>
    <t>Operating Budget</t>
  </si>
  <si>
    <t>30-year Cash Flow Projection</t>
  </si>
  <si>
    <t>Operating Cost Assistance Calculation</t>
  </si>
  <si>
    <t>Development Budget</t>
  </si>
  <si>
    <t>ENTER DATA ONLY INTO GREEN-SHADED CELLS</t>
  </si>
  <si>
    <t>TOTAL HTF-UNIT OPERATING EXPENSE DEFICIT FOR 30-YR AFFORDABILITY PERIOD:</t>
  </si>
  <si>
    <t>Bldg #</t>
  </si>
  <si>
    <t>Unit #</t>
  </si>
  <si>
    <t># of BRs</t>
  </si>
  <si>
    <t>Location:</t>
  </si>
  <si>
    <t>Heating</t>
  </si>
  <si>
    <t>Cooking</t>
  </si>
  <si>
    <t>Hot Water</t>
  </si>
  <si>
    <t>Lighting</t>
  </si>
  <si>
    <t>Other</t>
  </si>
  <si>
    <t>Other Contributions</t>
  </si>
  <si>
    <t>Source:</t>
  </si>
  <si>
    <t>Description of Contribution:</t>
  </si>
  <si>
    <t>Value:</t>
  </si>
  <si>
    <t>Deferred Developer Fee</t>
  </si>
  <si>
    <t>Calculation of HTF Request</t>
  </si>
  <si>
    <t>Unit Type</t>
  </si>
  <si>
    <t>1 BR</t>
  </si>
  <si>
    <t>Maximum Recognizable Development Costs</t>
  </si>
  <si>
    <t>Actual Project Total Development Costs per Development Budget</t>
  </si>
  <si>
    <t>Less: Cost of Laundry/Community Space Not in the Same Building as the Housing Units</t>
  </si>
  <si>
    <t>Less: Delinquent Taxes and Fees</t>
  </si>
  <si>
    <t>Less: Any Costs Not Eligible Under 24 CFR 93.201 or 93.202</t>
  </si>
  <si>
    <t>Eligible Actual Total Development Costs</t>
  </si>
  <si>
    <t>The Lesser of Max Recognizable Costs or Actual Eligble Costs:</t>
  </si>
  <si>
    <t>Divided by: Total Number of Units in the Project</t>
  </si>
  <si>
    <t>Development Assistance Calculation</t>
  </si>
  <si>
    <t>HTF ELIGIBLE FOR DEVELOPMENT</t>
  </si>
  <si>
    <t>HTF ELIGIBLE FOR OPERATING ASSISTANCE</t>
  </si>
  <si>
    <t>Commercial</t>
  </si>
  <si>
    <t>Residential</t>
  </si>
  <si>
    <t>Budget</t>
  </si>
  <si>
    <t>Total # of Units</t>
  </si>
  <si>
    <t>Efficiency</t>
  </si>
  <si>
    <t>2 BR</t>
  </si>
  <si>
    <t>3 BR</t>
  </si>
  <si>
    <t>4 BR</t>
  </si>
  <si>
    <t>Term / Amort / Rate</t>
  </si>
  <si>
    <t>List any investments or contributions into the project which are not a source of funds to directly offset Total Development Costs.  Examples of Other Contributions include, but are not limited to, donated or subsidized infrastructure, tax incentives, or local FlexPACE match not requiring repayment.</t>
  </si>
  <si>
    <t>Tenant</t>
  </si>
  <si>
    <t>Owner</t>
  </si>
  <si>
    <t>Gas</t>
  </si>
  <si>
    <t xml:space="preserve">HTF Compliance Fee ($50 + $35 per restricted unit) </t>
  </si>
  <si>
    <t>Electric</t>
  </si>
  <si>
    <t>Fuel Type</t>
  </si>
  <si>
    <t>Paid By</t>
  </si>
  <si>
    <t>Total Commons SqFt</t>
  </si>
  <si>
    <t>Total Commecial SqFt</t>
  </si>
  <si>
    <t>Total Storage Structures SqFt</t>
  </si>
  <si>
    <t>Total Parking Structure SqFt</t>
  </si>
  <si>
    <t xml:space="preserve">Parking Structure # </t>
  </si>
  <si>
    <t>Storage Structure #</t>
  </si>
  <si>
    <t>Project Square-Footage Breakdown</t>
  </si>
  <si>
    <t>Multiplied by: Number of HTF 30% AMI Units</t>
  </si>
  <si>
    <t>Non-HTF Units:</t>
  </si>
  <si>
    <t>Total Structural SqFt:</t>
  </si>
  <si>
    <t>Net Residential SqFt:</t>
  </si>
  <si>
    <t>Total Project Units:</t>
  </si>
  <si>
    <t xml:space="preserve">Type (Laundry, Garage or Storage Rental) </t>
  </si>
  <si>
    <t>Air Conditioning</t>
  </si>
  <si>
    <t>Water / Sewer</t>
  </si>
  <si>
    <t>Housing Trust Fund (HTF) Units  -  30% AMI Units</t>
  </si>
  <si>
    <t># PBV</t>
  </si>
  <si>
    <t>Maximum Net Rents</t>
  </si>
  <si>
    <t>Est SqFt</t>
  </si>
  <si>
    <t>Est SqFft</t>
  </si>
  <si>
    <t>HTF Rent Limits</t>
  </si>
  <si>
    <t>OPERATING SUBSIDY NOT AVAILABLE ON UNITS WITH PBRA (PBV's).  ADJUSTER TO DEDUCT PBRA UNITS:</t>
  </si>
  <si>
    <t>MAXIMUM HTF REQUEST</t>
  </si>
  <si>
    <t>Per SqFt</t>
  </si>
  <si>
    <t>Debt Terms:</t>
  </si>
  <si>
    <t>Tenant UA</t>
  </si>
  <si>
    <t>Unit SqFt</t>
  </si>
  <si>
    <t>Less Commercial SqFt:</t>
  </si>
  <si>
    <t xml:space="preserve">Cash Flow </t>
  </si>
  <si>
    <t>Debt Payment(s) Verification</t>
  </si>
  <si>
    <t>Maximum BND FlexPace Loan Amt:</t>
  </si>
  <si>
    <t>Y1 FlexPace Interest Buydown Estimate</t>
  </si>
  <si>
    <t>Principal</t>
  </si>
  <si>
    <t>Am. Term (M)</t>
  </si>
  <si>
    <t>Rate</t>
  </si>
  <si>
    <t>DS / Yr</t>
  </si>
  <si>
    <t>Community Match %:</t>
  </si>
  <si>
    <t>FlexPace Remaining to be Used</t>
  </si>
  <si>
    <t>Buy Down</t>
  </si>
  <si>
    <t>Community Match $:</t>
  </si>
  <si>
    <t>"In-Kind" Funds Provided:</t>
  </si>
  <si>
    <t>Total FlexPace $ to offset DS:</t>
  </si>
  <si>
    <t>PBV Monthly Payment Standard</t>
  </si>
  <si>
    <t>Utility Allowance (UA): Utility Allowance(s)</t>
  </si>
  <si>
    <t>Property Tax Abatement</t>
  </si>
  <si>
    <t>Property Tax Less Abatement</t>
  </si>
  <si>
    <t>Total Eligible Expenses:</t>
  </si>
  <si>
    <t xml:space="preserve"> Max AMI</t>
  </si>
  <si>
    <t>Development Assistance:</t>
  </si>
  <si>
    <t>Operating Assistance:</t>
  </si>
  <si>
    <t>HTF Assistance Requested</t>
  </si>
  <si>
    <t>Total HTF Assistance Requested</t>
  </si>
  <si>
    <t>Less Abatement</t>
  </si>
  <si>
    <t>With Op'g Subsidy</t>
  </si>
  <si>
    <t>HTF Operating Subsidy:</t>
  </si>
  <si>
    <t>No Op'g Subsidy</t>
  </si>
  <si>
    <t>TOTAL OPERATIONS EXPENSES PER UNIT</t>
  </si>
  <si>
    <t>Housing Trust Fund - Development Subsidy</t>
  </si>
  <si>
    <t>Housing Trust Fund - Operating Subsidy</t>
  </si>
  <si>
    <t>Operating Assistance Escrow Account Capitalization</t>
  </si>
  <si>
    <t>Less: Proposed Operating Cost Reserve Account Capitalization Using HTF Funds</t>
  </si>
  <si>
    <t>2018 Cost per Unit Limits - Clark County</t>
  </si>
  <si>
    <t>2018 Cost per Unit Limits - Other Counties</t>
  </si>
  <si>
    <t>If the project contains commercial use space, development costs must be divided between residential and commercial.  Only the residential portion (including associated common space) is eligible for NHD assistance.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</si>
</sst>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m/d/yyyy;@"/>
    <numFmt numFmtId="167" formatCode="_(&quot;$&quot;* #,##0_);[Red]_(&quot;$&quot;* \(#,##0\);_(&quot;$&quot;* &quot;-&quot;??_);_(@_)"/>
    <numFmt numFmtId="168" formatCode="[$-409]mmmm\ d\,\ yyyy;@"/>
    <numFmt numFmtId="169" formatCode="m/d/yy;@"/>
    <numFmt numFmtId="170" formatCode="&quot;$&quot;#,##0"/>
  </numFmts>
  <fonts count="62">
    <font>
      <sz val="10"/>
      <name val="Arial"/>
      <family val="0"/>
    </font>
    <font>
      <sz val="11"/>
      <color indexed="8"/>
      <name val="Calibri"/>
      <family val="2"/>
    </font>
    <font>
      <b/>
      <sz val="10"/>
      <name val="Arial"/>
      <family val="2"/>
    </font>
    <font>
      <b/>
      <sz val="12"/>
      <name val="Arial"/>
      <family val="2"/>
    </font>
    <font>
      <b/>
      <i/>
      <sz val="10"/>
      <name val="Arial"/>
      <family val="2"/>
    </font>
    <font>
      <b/>
      <i/>
      <sz val="14"/>
      <name val="Arial"/>
      <family val="2"/>
    </font>
    <font>
      <sz val="12"/>
      <name val="Arial"/>
      <family val="2"/>
    </font>
    <font>
      <i/>
      <sz val="10"/>
      <name val="Arial"/>
      <family val="2"/>
    </font>
    <font>
      <b/>
      <u val="single"/>
      <sz val="14"/>
      <name val="Arial"/>
      <family val="2"/>
    </font>
    <font>
      <sz val="10"/>
      <color indexed="10"/>
      <name val="Arial"/>
      <family val="2"/>
    </font>
    <font>
      <b/>
      <i/>
      <sz val="12"/>
      <name val="Arial"/>
      <family val="2"/>
    </font>
    <font>
      <b/>
      <sz val="11"/>
      <name val="Arial"/>
      <family val="2"/>
    </font>
    <font>
      <sz val="9"/>
      <name val="Tahoma"/>
      <family val="2"/>
    </font>
    <font>
      <b/>
      <sz val="9"/>
      <name val="Tahoma"/>
      <family val="2"/>
    </font>
    <font>
      <sz val="8"/>
      <name val="Arial"/>
      <family val="2"/>
    </font>
    <font>
      <b/>
      <sz val="12"/>
      <color indexed="10"/>
      <name val="Arial"/>
      <family val="2"/>
    </font>
    <font>
      <sz val="9"/>
      <name val="Arial"/>
      <family val="2"/>
    </font>
    <font>
      <sz val="14"/>
      <name val="Arial"/>
      <family val="2"/>
    </font>
    <font>
      <b/>
      <sz val="16"/>
      <name val="Arial"/>
      <family val="2"/>
    </font>
    <font>
      <b/>
      <sz val="14"/>
      <name val="Arial"/>
      <family val="2"/>
    </font>
    <font>
      <b/>
      <u val="single"/>
      <sz val="9"/>
      <name val="Tahoma"/>
      <family val="2"/>
    </font>
    <font>
      <b/>
      <u val="single"/>
      <sz val="12"/>
      <name val="Arial"/>
      <family val="2"/>
    </font>
    <font>
      <u val="single"/>
      <sz val="9"/>
      <name val="Tahoma"/>
      <family val="2"/>
    </font>
    <font>
      <b/>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indexed="42"/>
        <bgColor indexed="64"/>
      </patternFill>
    </fill>
    <fill>
      <patternFill patternType="solid">
        <fgColor theme="0" tint="-0.4999699890613556"/>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style="medium"/>
      <bottom style="medium"/>
    </border>
    <border>
      <left style="thin"/>
      <right style="thin"/>
      <top style="thin"/>
      <bottom/>
    </border>
    <border>
      <left/>
      <right/>
      <top/>
      <bottom style="thin"/>
    </border>
    <border>
      <left style="thin"/>
      <right style="thin"/>
      <top/>
      <bottom/>
    </border>
    <border>
      <left style="medium"/>
      <right/>
      <top style="medium"/>
      <bottom style="medium"/>
    </border>
    <border>
      <left/>
      <right style="medium"/>
      <top style="medium"/>
      <bottom style="mediu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medium"/>
      <right style="thin"/>
      <top style="thin"/>
      <bottom style="thin"/>
    </border>
    <border>
      <left/>
      <right style="thin"/>
      <top/>
      <bottom/>
    </border>
    <border>
      <left style="thin"/>
      <right style="thin"/>
      <top/>
      <bottom style="thin"/>
    </border>
    <border diagonalUp="1">
      <left style="thin"/>
      <right style="thin"/>
      <top style="thin"/>
      <bottom style="thin"/>
      <diagonal style="thin"/>
    </border>
    <border diagonalUp="1">
      <left style="thin"/>
      <right style="thin"/>
      <top style="thin"/>
      <bottom style="medium"/>
      <diagonal style="thin"/>
    </border>
    <border>
      <left style="thin"/>
      <right style="medium"/>
      <top style="thin"/>
      <bottom style="thin"/>
    </border>
    <border>
      <left style="thin"/>
      <right style="medium"/>
      <top style="thin"/>
      <bottom/>
    </border>
    <border>
      <left/>
      <right style="medium"/>
      <top/>
      <bottom style="thin"/>
    </border>
    <border>
      <left style="medium"/>
      <right/>
      <top/>
      <bottom style="thin"/>
    </border>
    <border>
      <left style="medium"/>
      <right/>
      <top/>
      <bottom/>
    </border>
    <border>
      <left/>
      <right style="medium"/>
      <top/>
      <bottom/>
    </border>
    <border>
      <left style="thin"/>
      <right/>
      <top/>
      <bottom/>
    </border>
    <border>
      <left style="thin"/>
      <right/>
      <top/>
      <bottom style="thin"/>
    </border>
    <border>
      <left/>
      <right/>
      <top style="medium"/>
      <bottom style="medium"/>
    </border>
    <border>
      <left style="medium"/>
      <right/>
      <top style="medium"/>
      <bottom style="thin"/>
    </border>
    <border>
      <left/>
      <right/>
      <top style="medium"/>
      <bottom style="thin"/>
    </border>
    <border>
      <left/>
      <right style="medium"/>
      <top style="medium"/>
      <bottom style="thin"/>
    </border>
    <border>
      <left style="thin"/>
      <right/>
      <top style="thin"/>
      <bottom/>
    </border>
    <border>
      <left style="thin"/>
      <right/>
      <top style="thin"/>
      <bottom style="medium"/>
    </border>
    <border>
      <left style="medium"/>
      <right style="thin"/>
      <top style="medium"/>
      <bottom style="medium"/>
    </border>
    <border>
      <left style="thin"/>
      <right style="thin"/>
      <top style="medium"/>
      <bottom style="medium"/>
    </border>
    <border>
      <left/>
      <right style="medium"/>
      <top style="medium"/>
      <bottom/>
    </border>
    <border>
      <left/>
      <right style="thin"/>
      <top/>
      <bottom style="thin"/>
    </border>
    <border>
      <left/>
      <right style="thin"/>
      <top style="thin"/>
      <bottom style="medium"/>
    </border>
    <border>
      <left/>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bottom style="medium"/>
    </border>
    <border>
      <left style="thin"/>
      <right/>
      <top style="medium"/>
      <bottom style="thin"/>
    </border>
    <border>
      <left/>
      <right style="medium"/>
      <top style="thin"/>
      <bottom style="thin"/>
    </border>
    <border>
      <left/>
      <right style="medium"/>
      <top style="thin"/>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76">
    <xf numFmtId="0" fontId="0" fillId="0" borderId="0" xfId="0" applyAlignment="1">
      <alignment/>
    </xf>
    <xf numFmtId="9" fontId="0" fillId="0" borderId="0" xfId="58" applyFont="1" applyAlignment="1">
      <alignment/>
    </xf>
    <xf numFmtId="165" fontId="0" fillId="0" borderId="0" xfId="44" applyNumberFormat="1" applyFont="1" applyAlignment="1">
      <alignment/>
    </xf>
    <xf numFmtId="0" fontId="2" fillId="0" borderId="0" xfId="0" applyFont="1" applyAlignment="1">
      <alignment/>
    </xf>
    <xf numFmtId="165" fontId="2" fillId="0" borderId="0" xfId="44" applyNumberFormat="1" applyFont="1" applyAlignment="1">
      <alignment/>
    </xf>
    <xf numFmtId="0" fontId="3" fillId="0" borderId="0" xfId="0" applyFont="1" applyAlignment="1">
      <alignment/>
    </xf>
    <xf numFmtId="0" fontId="0" fillId="0" borderId="10" xfId="0" applyBorder="1" applyAlignment="1">
      <alignment/>
    </xf>
    <xf numFmtId="165" fontId="0" fillId="0" borderId="11" xfId="44" applyNumberFormat="1" applyFont="1" applyBorder="1" applyAlignment="1">
      <alignment/>
    </xf>
    <xf numFmtId="165" fontId="4" fillId="0" borderId="11" xfId="44" applyNumberFormat="1" applyFont="1" applyBorder="1" applyAlignment="1">
      <alignment/>
    </xf>
    <xf numFmtId="0" fontId="5" fillId="0" borderId="12" xfId="0" applyFont="1" applyBorder="1" applyAlignment="1">
      <alignment/>
    </xf>
    <xf numFmtId="0" fontId="4" fillId="0" borderId="0" xfId="0" applyFont="1" applyAlignment="1">
      <alignment/>
    </xf>
    <xf numFmtId="42" fontId="5" fillId="0" borderId="11" xfId="44" applyNumberFormat="1" applyFont="1" applyBorder="1" applyAlignment="1">
      <alignment/>
    </xf>
    <xf numFmtId="0" fontId="0" fillId="0" borderId="0" xfId="0" applyFont="1" applyAlignment="1">
      <alignment/>
    </xf>
    <xf numFmtId="0" fontId="6" fillId="0" borderId="0" xfId="0" applyFont="1" applyAlignment="1">
      <alignment/>
    </xf>
    <xf numFmtId="0" fontId="8" fillId="0" borderId="0" xfId="0" applyFont="1" applyAlignment="1">
      <alignment/>
    </xf>
    <xf numFmtId="0" fontId="0" fillId="0" borderId="13" xfId="0" applyFill="1" applyBorder="1" applyAlignment="1">
      <alignment/>
    </xf>
    <xf numFmtId="165" fontId="0" fillId="0" borderId="11" xfId="44" applyNumberFormat="1" applyFont="1" applyFill="1" applyBorder="1" applyAlignment="1">
      <alignment/>
    </xf>
    <xf numFmtId="0" fontId="0" fillId="0" borderId="0" xfId="0" applyFill="1" applyAlignment="1">
      <alignment/>
    </xf>
    <xf numFmtId="0" fontId="3" fillId="0" borderId="0" xfId="0" applyFont="1" applyFill="1" applyBorder="1" applyAlignment="1">
      <alignment/>
    </xf>
    <xf numFmtId="165" fontId="0" fillId="0" borderId="0" xfId="44" applyNumberFormat="1" applyFont="1" applyFill="1" applyAlignment="1">
      <alignment/>
    </xf>
    <xf numFmtId="0" fontId="3" fillId="0" borderId="0" xfId="0" applyFont="1" applyFill="1" applyAlignment="1">
      <alignment/>
    </xf>
    <xf numFmtId="165" fontId="4" fillId="0" borderId="11" xfId="44" applyNumberFormat="1" applyFont="1" applyFill="1" applyBorder="1" applyAlignment="1">
      <alignment/>
    </xf>
    <xf numFmtId="165" fontId="6" fillId="0" borderId="11" xfId="44" applyNumberFormat="1" applyFont="1" applyFill="1" applyBorder="1" applyAlignment="1">
      <alignment/>
    </xf>
    <xf numFmtId="2" fontId="3" fillId="0" borderId="0" xfId="0" applyNumberFormat="1" applyFont="1" applyFill="1" applyAlignment="1">
      <alignment/>
    </xf>
    <xf numFmtId="0" fontId="2" fillId="0" borderId="12" xfId="0" applyFont="1" applyFill="1" applyBorder="1" applyAlignment="1">
      <alignment/>
    </xf>
    <xf numFmtId="0" fontId="11" fillId="33" borderId="11" xfId="0" applyFont="1" applyFill="1" applyBorder="1" applyAlignment="1">
      <alignment horizontal="center"/>
    </xf>
    <xf numFmtId="0" fontId="0" fillId="34" borderId="0" xfId="0" applyFill="1" applyAlignment="1">
      <alignment/>
    </xf>
    <xf numFmtId="165" fontId="0" fillId="34" borderId="0" xfId="44" applyNumberFormat="1" applyFont="1" applyFill="1" applyAlignment="1">
      <alignment/>
    </xf>
    <xf numFmtId="42" fontId="0" fillId="0" borderId="0" xfId="44" applyNumberFormat="1" applyFont="1" applyFill="1" applyBorder="1" applyAlignment="1">
      <alignment/>
    </xf>
    <xf numFmtId="0" fontId="2" fillId="0" borderId="14" xfId="0" applyFont="1" applyFill="1" applyBorder="1" applyAlignment="1">
      <alignment/>
    </xf>
    <xf numFmtId="10" fontId="0" fillId="0" borderId="13" xfId="58" applyNumberFormat="1" applyFont="1" applyFill="1" applyBorder="1" applyAlignment="1">
      <alignment/>
    </xf>
    <xf numFmtId="165" fontId="2" fillId="0" borderId="0" xfId="44" applyNumberFormat="1" applyFont="1" applyAlignment="1">
      <alignment horizontal="center"/>
    </xf>
    <xf numFmtId="0" fontId="9" fillId="0" borderId="0" xfId="0" applyFont="1" applyAlignment="1">
      <alignment/>
    </xf>
    <xf numFmtId="42" fontId="5" fillId="0" borderId="11" xfId="0" applyNumberFormat="1" applyFont="1" applyBorder="1" applyAlignment="1">
      <alignment/>
    </xf>
    <xf numFmtId="165" fontId="9" fillId="0" borderId="0" xfId="44" applyNumberFormat="1" applyFont="1" applyAlignment="1">
      <alignment/>
    </xf>
    <xf numFmtId="42" fontId="4" fillId="0" borderId="13" xfId="44" applyNumberFormat="1" applyFont="1" applyFill="1" applyBorder="1" applyAlignment="1">
      <alignment/>
    </xf>
    <xf numFmtId="0" fontId="0" fillId="0" borderId="10" xfId="0"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165" fontId="4" fillId="0" borderId="0" xfId="44" applyNumberFormat="1" applyFont="1" applyBorder="1" applyAlignment="1">
      <alignment/>
    </xf>
    <xf numFmtId="0" fontId="10" fillId="0" borderId="0" xfId="0" applyFont="1" applyAlignment="1">
      <alignment/>
    </xf>
    <xf numFmtId="42" fontId="4" fillId="0" borderId="15" xfId="44" applyNumberFormat="1" applyFont="1" applyFill="1" applyBorder="1" applyAlignment="1">
      <alignment/>
    </xf>
    <xf numFmtId="0" fontId="4" fillId="0" borderId="10" xfId="0" applyFont="1" applyBorder="1" applyAlignment="1">
      <alignment horizontal="right"/>
    </xf>
    <xf numFmtId="42" fontId="4" fillId="0" borderId="10" xfId="44" applyNumberFormat="1" applyFont="1" applyFill="1" applyBorder="1" applyAlignment="1">
      <alignment/>
    </xf>
    <xf numFmtId="165" fontId="2" fillId="0" borderId="11" xfId="44" applyNumberFormat="1" applyFont="1" applyFill="1" applyBorder="1" applyAlignment="1">
      <alignment/>
    </xf>
    <xf numFmtId="165" fontId="61" fillId="0" borderId="0" xfId="44" applyNumberFormat="1" applyFont="1" applyAlignment="1">
      <alignment/>
    </xf>
    <xf numFmtId="0" fontId="61" fillId="0" borderId="0" xfId="0" applyFont="1" applyAlignment="1">
      <alignment/>
    </xf>
    <xf numFmtId="0" fontId="2" fillId="0" borderId="0" xfId="0" applyFont="1" applyAlignment="1">
      <alignment horizontal="center"/>
    </xf>
    <xf numFmtId="0" fontId="10" fillId="0" borderId="0" xfId="0" applyFont="1" applyAlignment="1">
      <alignment horizontal="center"/>
    </xf>
    <xf numFmtId="165" fontId="4" fillId="0" borderId="14" xfId="44" applyNumberFormat="1" applyFont="1" applyBorder="1" applyAlignment="1">
      <alignment/>
    </xf>
    <xf numFmtId="165" fontId="5" fillId="0" borderId="0" xfId="44" applyNumberFormat="1" applyFont="1" applyBorder="1" applyAlignment="1">
      <alignment/>
    </xf>
    <xf numFmtId="0" fontId="2" fillId="0" borderId="0" xfId="0" applyFont="1" applyFill="1" applyBorder="1" applyAlignment="1">
      <alignment/>
    </xf>
    <xf numFmtId="0" fontId="0" fillId="0" borderId="0" xfId="0" applyFill="1" applyBorder="1" applyAlignment="1">
      <alignment/>
    </xf>
    <xf numFmtId="9" fontId="0" fillId="0" borderId="0" xfId="58" applyFont="1" applyFill="1" applyBorder="1" applyAlignment="1">
      <alignment/>
    </xf>
    <xf numFmtId="10" fontId="0" fillId="0" borderId="11" xfId="58" applyNumberFormat="1" applyFont="1" applyFill="1" applyBorder="1" applyAlignment="1">
      <alignment/>
    </xf>
    <xf numFmtId="10" fontId="0" fillId="0" borderId="10" xfId="0" applyNumberFormat="1" applyBorder="1" applyAlignment="1">
      <alignment horizontal="center"/>
    </xf>
    <xf numFmtId="167" fontId="0" fillId="0" borderId="11" xfId="0" applyNumberFormat="1" applyFill="1" applyBorder="1" applyAlignment="1">
      <alignment/>
    </xf>
    <xf numFmtId="0" fontId="0" fillId="0" borderId="0" xfId="0" applyFont="1" applyFill="1" applyBorder="1" applyAlignment="1">
      <alignment/>
    </xf>
    <xf numFmtId="49" fontId="2" fillId="0" borderId="0" xfId="0" applyNumberFormat="1" applyFont="1" applyAlignment="1">
      <alignment horizontal="center" wrapText="1"/>
    </xf>
    <xf numFmtId="0" fontId="0" fillId="0" borderId="0" xfId="0" applyAlignment="1">
      <alignment horizontal="center"/>
    </xf>
    <xf numFmtId="49" fontId="2" fillId="0" borderId="16"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8" xfId="0" applyNumberFormat="1" applyFont="1" applyBorder="1" applyAlignment="1">
      <alignment horizontal="center" wrapText="1"/>
    </xf>
    <xf numFmtId="0" fontId="0" fillId="0" borderId="0" xfId="0" applyBorder="1" applyAlignment="1">
      <alignment/>
    </xf>
    <xf numFmtId="0" fontId="2" fillId="0" borderId="19" xfId="0" applyFont="1" applyBorder="1" applyAlignment="1">
      <alignment horizontal="center"/>
    </xf>
    <xf numFmtId="3" fontId="2" fillId="0" borderId="20" xfId="0" applyNumberFormat="1" applyFont="1" applyBorder="1" applyAlignment="1">
      <alignment horizontal="center"/>
    </xf>
    <xf numFmtId="3" fontId="2" fillId="0" borderId="21" xfId="0" applyNumberFormat="1" applyFont="1" applyBorder="1" applyAlignment="1">
      <alignment horizontal="center"/>
    </xf>
    <xf numFmtId="3" fontId="2" fillId="0" borderId="22" xfId="0" applyNumberFormat="1" applyFont="1" applyBorder="1" applyAlignment="1">
      <alignment/>
    </xf>
    <xf numFmtId="10" fontId="0" fillId="0" borderId="11" xfId="58" applyNumberFormat="1" applyFont="1" applyBorder="1" applyAlignment="1">
      <alignment horizontal="center"/>
    </xf>
    <xf numFmtId="166" fontId="0" fillId="0" borderId="0" xfId="0" applyNumberForma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Border="1" applyAlignment="1">
      <alignment/>
    </xf>
    <xf numFmtId="10" fontId="0" fillId="0" borderId="13" xfId="58" applyNumberFormat="1" applyFont="1" applyBorder="1" applyAlignment="1">
      <alignment horizontal="center"/>
    </xf>
    <xf numFmtId="0" fontId="0" fillId="35" borderId="11" xfId="0" applyFill="1" applyBorder="1" applyAlignment="1" applyProtection="1">
      <alignment horizontal="center"/>
      <protection locked="0"/>
    </xf>
    <xf numFmtId="9" fontId="0" fillId="35" borderId="11" xfId="0" applyNumberFormat="1" applyFill="1" applyBorder="1" applyAlignment="1" applyProtection="1">
      <alignment horizontal="center"/>
      <protection locked="0"/>
    </xf>
    <xf numFmtId="165" fontId="0" fillId="36" borderId="11" xfId="44" applyNumberFormat="1" applyFont="1" applyFill="1" applyBorder="1" applyAlignment="1" applyProtection="1">
      <alignment/>
      <protection locked="0"/>
    </xf>
    <xf numFmtId="165" fontId="0" fillId="36" borderId="10" xfId="44" applyNumberFormat="1" applyFont="1" applyFill="1" applyBorder="1" applyAlignment="1" applyProtection="1">
      <alignment/>
      <protection locked="0"/>
    </xf>
    <xf numFmtId="165" fontId="0" fillId="36" borderId="11" xfId="44" applyNumberFormat="1" applyFont="1" applyFill="1" applyBorder="1" applyAlignment="1" applyProtection="1">
      <alignment/>
      <protection locked="0"/>
    </xf>
    <xf numFmtId="0" fontId="0" fillId="36" borderId="10" xfId="0" applyFont="1" applyFill="1" applyBorder="1" applyAlignment="1" applyProtection="1">
      <alignment/>
      <protection locked="0"/>
    </xf>
    <xf numFmtId="0" fontId="0" fillId="36" borderId="10" xfId="0" applyFill="1" applyBorder="1" applyAlignment="1" applyProtection="1">
      <alignment/>
      <protection locked="0"/>
    </xf>
    <xf numFmtId="165" fontId="0" fillId="35" borderId="11" xfId="44" applyNumberFormat="1" applyFont="1" applyFill="1" applyBorder="1" applyAlignment="1" applyProtection="1">
      <alignment/>
      <protection locked="0"/>
    </xf>
    <xf numFmtId="42" fontId="0" fillId="36" borderId="13" xfId="44" applyNumberFormat="1" applyFont="1" applyFill="1" applyBorder="1" applyAlignment="1" applyProtection="1">
      <alignment/>
      <protection locked="0"/>
    </xf>
    <xf numFmtId="165" fontId="0" fillId="36" borderId="23" xfId="44" applyNumberFormat="1" applyFont="1" applyFill="1" applyBorder="1" applyAlignment="1" applyProtection="1">
      <alignment/>
      <protection locked="0"/>
    </xf>
    <xf numFmtId="165" fontId="0" fillId="36" borderId="24" xfId="44" applyNumberFormat="1" applyFont="1" applyFill="1" applyBorder="1" applyAlignment="1" applyProtection="1">
      <alignment/>
      <protection locked="0"/>
    </xf>
    <xf numFmtId="165" fontId="0" fillId="36" borderId="10" xfId="44" applyNumberFormat="1" applyFont="1" applyFill="1" applyBorder="1" applyAlignment="1" applyProtection="1">
      <alignment/>
      <protection locked="0"/>
    </xf>
    <xf numFmtId="165" fontId="0" fillId="0" borderId="11" xfId="44" applyNumberFormat="1" applyFont="1" applyFill="1" applyBorder="1" applyAlignment="1">
      <alignment/>
    </xf>
    <xf numFmtId="10" fontId="0" fillId="0" borderId="0" xfId="58" applyNumberFormat="1" applyFont="1" applyFill="1" applyBorder="1" applyAlignment="1">
      <alignment/>
    </xf>
    <xf numFmtId="165" fontId="0" fillId="36" borderId="25" xfId="44" applyNumberFormat="1" applyFont="1" applyFill="1" applyBorder="1" applyAlignment="1" applyProtection="1">
      <alignment/>
      <protection locked="0"/>
    </xf>
    <xf numFmtId="165" fontId="0" fillId="0" borderId="0" xfId="44" applyNumberFormat="1" applyFont="1" applyFill="1" applyBorder="1" applyAlignment="1">
      <alignment/>
    </xf>
    <xf numFmtId="1" fontId="2" fillId="0" borderId="0" xfId="0" applyNumberFormat="1" applyFont="1" applyFill="1" applyBorder="1" applyAlignment="1" applyProtection="1">
      <alignment horizontal="center"/>
      <protection/>
    </xf>
    <xf numFmtId="0" fontId="2" fillId="0" borderId="0" xfId="0" applyFont="1" applyFill="1" applyBorder="1" applyAlignment="1">
      <alignment horizontal="left"/>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10" fontId="0" fillId="0" borderId="0" xfId="58" applyNumberFormat="1" applyFont="1" applyFill="1" applyBorder="1" applyAlignment="1">
      <alignment horizontal="center"/>
    </xf>
    <xf numFmtId="0" fontId="2" fillId="0" borderId="0" xfId="0" applyFont="1" applyBorder="1" applyAlignment="1">
      <alignment horizontal="left"/>
    </xf>
    <xf numFmtId="0" fontId="0" fillId="0" borderId="26" xfId="0" applyBorder="1" applyAlignment="1">
      <alignment horizontal="left"/>
    </xf>
    <xf numFmtId="10" fontId="0" fillId="0" borderId="27" xfId="58" applyNumberFormat="1" applyFont="1" applyFill="1" applyBorder="1" applyAlignment="1">
      <alignment horizontal="center"/>
    </xf>
    <xf numFmtId="10" fontId="0" fillId="0" borderId="28" xfId="58" applyNumberFormat="1" applyFont="1" applyFill="1" applyBorder="1" applyAlignment="1">
      <alignment horizontal="center"/>
    </xf>
    <xf numFmtId="0" fontId="3" fillId="0" borderId="29" xfId="0" applyFont="1" applyBorder="1" applyAlignment="1">
      <alignment/>
    </xf>
    <xf numFmtId="0" fontId="0" fillId="0" borderId="30" xfId="0" applyBorder="1" applyAlignment="1">
      <alignment/>
    </xf>
    <xf numFmtId="0" fontId="11" fillId="33" borderId="17" xfId="0" applyFont="1" applyFill="1" applyBorder="1" applyAlignment="1">
      <alignment horizontal="center"/>
    </xf>
    <xf numFmtId="165" fontId="2" fillId="0" borderId="21" xfId="44" applyNumberFormat="1" applyFont="1" applyFill="1" applyBorder="1" applyAlignment="1">
      <alignment/>
    </xf>
    <xf numFmtId="0" fontId="0" fillId="0" borderId="0" xfId="0" applyFont="1" applyFill="1" applyBorder="1" applyAlignment="1">
      <alignment horizontal="left"/>
    </xf>
    <xf numFmtId="0" fontId="0" fillId="0" borderId="0" xfId="0" applyBorder="1" applyAlignment="1">
      <alignment horizontal="left"/>
    </xf>
    <xf numFmtId="165" fontId="0" fillId="0" borderId="17" xfId="44" applyNumberFormat="1" applyFont="1" applyFill="1" applyBorder="1" applyAlignment="1">
      <alignment/>
    </xf>
    <xf numFmtId="0" fontId="0" fillId="34" borderId="29" xfId="0" applyFill="1" applyBorder="1" applyAlignment="1">
      <alignment/>
    </xf>
    <xf numFmtId="0" fontId="0" fillId="34" borderId="30" xfId="0" applyFill="1" applyBorder="1" applyAlignment="1">
      <alignment/>
    </xf>
    <xf numFmtId="165" fontId="0" fillId="34" borderId="30" xfId="44" applyNumberFormat="1" applyFont="1" applyFill="1" applyBorder="1" applyAlignment="1">
      <alignment/>
    </xf>
    <xf numFmtId="0" fontId="0" fillId="34" borderId="31" xfId="0" applyFill="1" applyBorder="1" applyAlignment="1">
      <alignment/>
    </xf>
    <xf numFmtId="0" fontId="0" fillId="34" borderId="32" xfId="0" applyFill="1" applyBorder="1" applyAlignment="1">
      <alignment/>
    </xf>
    <xf numFmtId="165" fontId="0" fillId="34" borderId="32" xfId="44" applyNumberFormat="1" applyFont="1" applyFill="1" applyBorder="1" applyAlignment="1">
      <alignment/>
    </xf>
    <xf numFmtId="165" fontId="0" fillId="0" borderId="17" xfId="44" applyNumberFormat="1" applyFont="1" applyFill="1" applyBorder="1" applyAlignment="1">
      <alignment/>
    </xf>
    <xf numFmtId="169" fontId="2" fillId="0" borderId="0" xfId="0" applyNumberFormat="1" applyFont="1" applyBorder="1" applyAlignment="1">
      <alignment horizontal="left"/>
    </xf>
    <xf numFmtId="169" fontId="0" fillId="0" borderId="0" xfId="0" applyNumberFormat="1" applyBorder="1" applyAlignment="1">
      <alignment horizontal="left"/>
    </xf>
    <xf numFmtId="165" fontId="0" fillId="0" borderId="0" xfId="0" applyNumberFormat="1" applyBorder="1" applyAlignment="1">
      <alignment/>
    </xf>
    <xf numFmtId="0" fontId="2" fillId="0" borderId="0" xfId="0" applyFont="1" applyAlignment="1">
      <alignment horizontal="right"/>
    </xf>
    <xf numFmtId="0" fontId="6" fillId="0" borderId="0" xfId="0" applyFont="1" applyFill="1" applyBorder="1" applyAlignment="1">
      <alignment/>
    </xf>
    <xf numFmtId="0" fontId="0" fillId="0" borderId="0" xfId="0" applyFill="1" applyBorder="1" applyAlignment="1">
      <alignment/>
    </xf>
    <xf numFmtId="0" fontId="0" fillId="0" borderId="0" xfId="0" applyAlignment="1">
      <alignment/>
    </xf>
    <xf numFmtId="0" fontId="19"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18" fillId="0" borderId="0" xfId="0" applyFont="1" applyAlignment="1">
      <alignment/>
    </xf>
    <xf numFmtId="0" fontId="4" fillId="0" borderId="16" xfId="0" applyFont="1" applyFill="1" applyBorder="1" applyAlignment="1">
      <alignment horizontal="center"/>
    </xf>
    <xf numFmtId="14" fontId="4" fillId="0" borderId="17" xfId="0" applyNumberFormat="1" applyFont="1" applyFill="1" applyBorder="1" applyAlignment="1">
      <alignment horizontal="center"/>
    </xf>
    <xf numFmtId="0" fontId="0" fillId="0" borderId="18" xfId="0" applyBorder="1" applyAlignment="1">
      <alignment horizontal="left"/>
    </xf>
    <xf numFmtId="0" fontId="2" fillId="0" borderId="33" xfId="0" applyFont="1" applyFill="1" applyBorder="1" applyAlignment="1">
      <alignment horizontal="center"/>
    </xf>
    <xf numFmtId="165" fontId="0" fillId="0" borderId="18" xfId="0" applyNumberFormat="1" applyBorder="1" applyAlignment="1">
      <alignment horizontal="left"/>
    </xf>
    <xf numFmtId="165" fontId="0" fillId="0" borderId="20" xfId="0" applyNumberFormat="1" applyBorder="1" applyAlignment="1">
      <alignment horizontal="left"/>
    </xf>
    <xf numFmtId="165" fontId="2" fillId="0" borderId="18" xfId="0" applyNumberFormat="1" applyFont="1" applyBorder="1" applyAlignment="1">
      <alignment horizontal="left"/>
    </xf>
    <xf numFmtId="0" fontId="2" fillId="0" borderId="0" xfId="0" applyFont="1" applyAlignment="1">
      <alignment/>
    </xf>
    <xf numFmtId="10" fontId="17" fillId="0" borderId="0" xfId="58" applyNumberFormat="1" applyFont="1" applyFill="1" applyBorder="1" applyAlignment="1">
      <alignment horizontal="center"/>
    </xf>
    <xf numFmtId="0" fontId="17" fillId="0" borderId="0" xfId="0" applyFont="1" applyAlignment="1">
      <alignment/>
    </xf>
    <xf numFmtId="0" fontId="17" fillId="0" borderId="0" xfId="0" applyFont="1" applyBorder="1" applyAlignment="1">
      <alignment/>
    </xf>
    <xf numFmtId="0" fontId="0" fillId="0" borderId="0" xfId="0" applyFont="1" applyFill="1" applyAlignment="1">
      <alignment/>
    </xf>
    <xf numFmtId="165" fontId="0" fillId="0" borderId="0" xfId="58" applyNumberFormat="1" applyFont="1" applyFill="1" applyBorder="1" applyAlignment="1">
      <alignment horizontal="center"/>
    </xf>
    <xf numFmtId="165" fontId="2" fillId="0" borderId="11" xfId="44" applyNumberFormat="1" applyFont="1" applyBorder="1" applyAlignment="1">
      <alignment/>
    </xf>
    <xf numFmtId="165" fontId="5" fillId="0" borderId="11" xfId="44" applyNumberFormat="1" applyFont="1" applyBorder="1" applyAlignment="1">
      <alignment/>
    </xf>
    <xf numFmtId="165" fontId="10" fillId="0" borderId="0" xfId="0" applyNumberFormat="1" applyFont="1" applyAlignment="1">
      <alignment horizontal="center"/>
    </xf>
    <xf numFmtId="165" fontId="0" fillId="36" borderId="13" xfId="44" applyNumberFormat="1" applyFont="1" applyFill="1" applyBorder="1" applyAlignment="1" applyProtection="1">
      <alignment/>
      <protection locked="0"/>
    </xf>
    <xf numFmtId="165" fontId="4" fillId="0" borderId="13" xfId="44" applyNumberFormat="1" applyFont="1" applyFill="1" applyBorder="1" applyAlignment="1">
      <alignment/>
    </xf>
    <xf numFmtId="165" fontId="4" fillId="0" borderId="15" xfId="44" applyNumberFormat="1" applyFont="1" applyFill="1" applyBorder="1" applyAlignment="1">
      <alignment/>
    </xf>
    <xf numFmtId="165" fontId="5" fillId="0" borderId="11" xfId="0" applyNumberFormat="1" applyFont="1" applyBorder="1" applyAlignment="1">
      <alignment/>
    </xf>
    <xf numFmtId="42" fontId="0" fillId="36" borderId="11" xfId="44" applyNumberFormat="1" applyFont="1" applyFill="1" applyBorder="1" applyAlignment="1" applyProtection="1">
      <alignment/>
      <protection locked="0"/>
    </xf>
    <xf numFmtId="42" fontId="4" fillId="0" borderId="11" xfId="44" applyNumberFormat="1" applyFont="1" applyFill="1" applyBorder="1" applyAlignment="1">
      <alignment/>
    </xf>
    <xf numFmtId="0" fontId="0" fillId="0" borderId="27" xfId="0" applyBorder="1" applyAlignment="1">
      <alignment/>
    </xf>
    <xf numFmtId="165" fontId="0" fillId="35" borderId="14" xfId="44" applyNumberFormat="1" applyFont="1" applyFill="1"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Alignment="1" applyProtection="1">
      <alignment horizontal="right"/>
      <protection/>
    </xf>
    <xf numFmtId="0" fontId="0" fillId="0" borderId="0" xfId="0" applyFill="1" applyAlignment="1" applyProtection="1">
      <alignment/>
      <protection/>
    </xf>
    <xf numFmtId="0" fontId="0" fillId="0" borderId="0" xfId="0" applyFont="1" applyBorder="1" applyAlignment="1" applyProtection="1">
      <alignment/>
      <protection/>
    </xf>
    <xf numFmtId="0" fontId="7" fillId="0" borderId="11" xfId="0" applyFont="1" applyFill="1" applyBorder="1" applyAlignment="1" applyProtection="1">
      <alignment horizontal="center"/>
      <protection/>
    </xf>
    <xf numFmtId="0" fontId="7" fillId="0" borderId="11" xfId="0" applyFont="1" applyBorder="1" applyAlignment="1" applyProtection="1">
      <alignment horizontal="center"/>
      <protection/>
    </xf>
    <xf numFmtId="0" fontId="0" fillId="0" borderId="0" xfId="0" applyFill="1" applyBorder="1" applyAlignment="1" applyProtection="1">
      <alignment/>
      <protection/>
    </xf>
    <xf numFmtId="165" fontId="0" fillId="0" borderId="11" xfId="44" applyNumberFormat="1" applyFont="1" applyBorder="1" applyAlignment="1" applyProtection="1">
      <alignment/>
      <protection/>
    </xf>
    <xf numFmtId="0" fontId="7" fillId="0" borderId="12" xfId="0" applyFont="1" applyBorder="1" applyAlignment="1" applyProtection="1">
      <alignment/>
      <protection/>
    </xf>
    <xf numFmtId="0" fontId="2" fillId="0" borderId="13" xfId="0" applyFont="1" applyBorder="1" applyAlignment="1" applyProtection="1">
      <alignment horizontal="center"/>
      <protection/>
    </xf>
    <xf numFmtId="165" fontId="7" fillId="0" borderId="12" xfId="0" applyNumberFormat="1" applyFont="1" applyBorder="1" applyAlignment="1" applyProtection="1">
      <alignment horizontal="right"/>
      <protection/>
    </xf>
    <xf numFmtId="165" fontId="0" fillId="0" borderId="13" xfId="44" applyNumberFormat="1" applyFont="1" applyBorder="1" applyAlignment="1" applyProtection="1">
      <alignment/>
      <protection/>
    </xf>
    <xf numFmtId="0" fontId="0" fillId="0" borderId="0" xfId="0" applyFont="1" applyAlignment="1" applyProtection="1">
      <alignment/>
      <protection/>
    </xf>
    <xf numFmtId="164" fontId="0" fillId="0" borderId="10" xfId="58" applyNumberFormat="1" applyFont="1" applyFill="1" applyBorder="1" applyAlignment="1" applyProtection="1">
      <alignment horizontal="center"/>
      <protection/>
    </xf>
    <xf numFmtId="0" fontId="6" fillId="0" borderId="0" xfId="0" applyFont="1" applyAlignment="1" applyProtection="1">
      <alignment/>
      <protection/>
    </xf>
    <xf numFmtId="165" fontId="10" fillId="0" borderId="13" xfId="44" applyNumberFormat="1" applyFont="1" applyBorder="1" applyAlignment="1" applyProtection="1">
      <alignment/>
      <protection/>
    </xf>
    <xf numFmtId="165" fontId="6" fillId="0" borderId="0" xfId="44" applyNumberFormat="1" applyFont="1" applyAlignment="1" applyProtection="1">
      <alignment/>
      <protection/>
    </xf>
    <xf numFmtId="0" fontId="6" fillId="0" borderId="34"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10" fillId="0" borderId="0" xfId="0" applyFont="1" applyBorder="1" applyAlignment="1" applyProtection="1">
      <alignment horizontal="right"/>
      <protection/>
    </xf>
    <xf numFmtId="165" fontId="10" fillId="0" borderId="0" xfId="44" applyNumberFormat="1" applyFont="1" applyBorder="1" applyAlignment="1" applyProtection="1">
      <alignment/>
      <protection/>
    </xf>
    <xf numFmtId="0" fontId="10" fillId="0" borderId="0" xfId="0" applyFont="1" applyBorder="1" applyAlignment="1" applyProtection="1">
      <alignment/>
      <protection/>
    </xf>
    <xf numFmtId="0" fontId="7" fillId="0" borderId="13" xfId="0" applyFont="1" applyBorder="1" applyAlignment="1" applyProtection="1">
      <alignment horizontal="center"/>
      <protection/>
    </xf>
    <xf numFmtId="165" fontId="0" fillId="0" borderId="11" xfId="44" applyNumberFormat="1" applyFont="1" applyFill="1" applyBorder="1" applyAlignment="1" applyProtection="1">
      <alignment/>
      <protection/>
    </xf>
    <xf numFmtId="165" fontId="0" fillId="0" borderId="13" xfId="44" applyNumberFormat="1" applyFont="1" applyFill="1" applyBorder="1" applyAlignment="1" applyProtection="1">
      <alignment/>
      <protection/>
    </xf>
    <xf numFmtId="165" fontId="7" fillId="0" borderId="11" xfId="44" applyNumberFormat="1" applyFont="1" applyFill="1" applyBorder="1" applyAlignment="1" applyProtection="1">
      <alignment/>
      <protection/>
    </xf>
    <xf numFmtId="165" fontId="10" fillId="0" borderId="11" xfId="44" applyNumberFormat="1" applyFont="1" applyBorder="1" applyAlignment="1" applyProtection="1">
      <alignment/>
      <protection/>
    </xf>
    <xf numFmtId="165" fontId="10" fillId="0" borderId="27" xfId="44" applyNumberFormat="1" applyFont="1" applyBorder="1" applyAlignment="1" applyProtection="1">
      <alignment/>
      <protection/>
    </xf>
    <xf numFmtId="165" fontId="0" fillId="0" borderId="0" xfId="44" applyNumberFormat="1" applyFont="1" applyAlignment="1" applyProtection="1">
      <alignment/>
      <protection/>
    </xf>
    <xf numFmtId="0" fontId="7"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49" fontId="0" fillId="0" borderId="0" xfId="0" applyNumberFormat="1" applyFont="1" applyBorder="1" applyAlignment="1" applyProtection="1">
      <alignment wrapText="1"/>
      <protection/>
    </xf>
    <xf numFmtId="165" fontId="4" fillId="0" borderId="11" xfId="44" applyNumberFormat="1" applyFont="1" applyBorder="1" applyAlignment="1" applyProtection="1">
      <alignment/>
      <protection/>
    </xf>
    <xf numFmtId="0" fontId="4" fillId="0" borderId="0" xfId="0" applyFont="1" applyFill="1" applyBorder="1" applyAlignment="1" applyProtection="1">
      <alignment horizontal="right"/>
      <protection/>
    </xf>
    <xf numFmtId="0" fontId="0" fillId="0" borderId="0" xfId="0" applyBorder="1" applyAlignment="1" applyProtection="1">
      <alignment horizontal="right"/>
      <protection/>
    </xf>
    <xf numFmtId="165" fontId="4" fillId="0" borderId="0" xfId="44" applyNumberFormat="1" applyFont="1" applyBorder="1" applyAlignment="1" applyProtection="1">
      <alignment/>
      <protection/>
    </xf>
    <xf numFmtId="165" fontId="0" fillId="0" borderId="0" xfId="44" applyNumberFormat="1" applyFont="1" applyBorder="1" applyAlignment="1" applyProtection="1">
      <alignment/>
      <protection/>
    </xf>
    <xf numFmtId="14" fontId="0" fillId="0" borderId="0" xfId="0" applyNumberForma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horizontal="center"/>
      <protection/>
    </xf>
    <xf numFmtId="165" fontId="4" fillId="0" borderId="35" xfId="44" applyNumberFormat="1" applyFont="1"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protection/>
    </xf>
    <xf numFmtId="165" fontId="0" fillId="0" borderId="0" xfId="44" applyNumberFormat="1" applyFont="1" applyAlignment="1" applyProtection="1">
      <alignment/>
      <protection/>
    </xf>
    <xf numFmtId="0" fontId="0" fillId="0" borderId="0" xfId="0" applyAlignment="1" applyProtection="1">
      <alignment/>
      <protection/>
    </xf>
    <xf numFmtId="165" fontId="0" fillId="0" borderId="11" xfId="44" applyNumberFormat="1" applyFont="1" applyFill="1" applyBorder="1" applyAlignment="1" applyProtection="1">
      <alignment/>
      <protection/>
    </xf>
    <xf numFmtId="14" fontId="0" fillId="0" borderId="0" xfId="0" applyNumberFormat="1" applyFont="1" applyBorder="1" applyAlignment="1" applyProtection="1">
      <alignment horizontal="center" wrapText="1"/>
      <protection/>
    </xf>
    <xf numFmtId="0" fontId="14" fillId="0" borderId="0" xfId="0" applyFont="1" applyBorder="1" applyAlignment="1" applyProtection="1">
      <alignment horizontal="center" vertical="top"/>
      <protection/>
    </xf>
    <xf numFmtId="165" fontId="0" fillId="0" borderId="23" xfId="44" applyNumberFormat="1" applyFont="1" applyBorder="1" applyAlignment="1" applyProtection="1">
      <alignment/>
      <protection/>
    </xf>
    <xf numFmtId="0" fontId="4" fillId="0" borderId="0" xfId="0" applyFont="1" applyBorder="1" applyAlignment="1" applyProtection="1">
      <alignment horizontal="right"/>
      <protection/>
    </xf>
    <xf numFmtId="0" fontId="0" fillId="0" borderId="0" xfId="0" applyFont="1" applyBorder="1" applyAlignment="1" applyProtection="1">
      <alignment/>
      <protection/>
    </xf>
    <xf numFmtId="165" fontId="10" fillId="0" borderId="27" xfId="0" applyNumberFormat="1" applyFont="1" applyBorder="1" applyAlignment="1" applyProtection="1">
      <alignment/>
      <protection/>
    </xf>
    <xf numFmtId="0" fontId="16" fillId="0" borderId="33" xfId="0" applyFont="1" applyBorder="1" applyAlignment="1" applyProtection="1">
      <alignment/>
      <protection/>
    </xf>
    <xf numFmtId="0" fontId="0" fillId="0" borderId="36" xfId="0" applyBorder="1" applyAlignment="1" applyProtection="1">
      <alignment/>
      <protection/>
    </xf>
    <xf numFmtId="0" fontId="2" fillId="0" borderId="19" xfId="0" applyFont="1" applyBorder="1" applyAlignment="1" applyProtection="1">
      <alignment horizontal="right"/>
      <protection/>
    </xf>
    <xf numFmtId="0" fontId="0" fillId="0" borderId="37" xfId="0" applyBorder="1" applyAlignment="1" applyProtection="1">
      <alignment/>
      <protection/>
    </xf>
    <xf numFmtId="0" fontId="0" fillId="0" borderId="31" xfId="0" applyFont="1" applyFill="1" applyBorder="1" applyAlignment="1">
      <alignment horizontal="right"/>
    </xf>
    <xf numFmtId="0" fontId="0" fillId="0" borderId="26" xfId="0" applyBorder="1" applyAlignment="1">
      <alignment horizontal="right"/>
    </xf>
    <xf numFmtId="0" fontId="0" fillId="0" borderId="26" xfId="0" applyFont="1" applyFill="1" applyBorder="1" applyAlignment="1">
      <alignment horizontal="right"/>
    </xf>
    <xf numFmtId="0" fontId="0" fillId="0" borderId="26" xfId="0" applyFont="1" applyBorder="1" applyAlignment="1">
      <alignment horizontal="right"/>
    </xf>
    <xf numFmtId="168" fontId="0" fillId="0" borderId="27" xfId="0" applyNumberFormat="1" applyBorder="1" applyAlignment="1">
      <alignment/>
    </xf>
    <xf numFmtId="10" fontId="0" fillId="0" borderId="12" xfId="58" applyNumberFormat="1" applyFont="1" applyFill="1" applyBorder="1" applyAlignment="1" applyProtection="1">
      <alignment horizontal="center"/>
      <protection/>
    </xf>
    <xf numFmtId="165" fontId="7" fillId="0" borderId="0" xfId="44" applyNumberFormat="1" applyFont="1" applyBorder="1" applyAlignment="1" applyProtection="1">
      <alignment horizontal="center"/>
      <protection/>
    </xf>
    <xf numFmtId="42" fontId="3" fillId="0" borderId="11" xfId="44" applyNumberFormat="1" applyFont="1" applyFill="1" applyBorder="1" applyAlignment="1">
      <alignment/>
    </xf>
    <xf numFmtId="1" fontId="2" fillId="0" borderId="38" xfId="0" applyNumberFormat="1" applyFont="1" applyBorder="1" applyAlignment="1">
      <alignment horizontal="center"/>
    </xf>
    <xf numFmtId="1" fontId="2" fillId="0" borderId="20" xfId="0" applyNumberFormat="1" applyFont="1" applyBorder="1" applyAlignment="1">
      <alignment horizontal="center"/>
    </xf>
    <xf numFmtId="44" fontId="0" fillId="0" borderId="11" xfId="44" applyNumberFormat="1" applyFont="1" applyBorder="1" applyAlignment="1">
      <alignment/>
    </xf>
    <xf numFmtId="44" fontId="2" fillId="0" borderId="11" xfId="44" applyNumberFormat="1" applyFont="1" applyBorder="1" applyAlignment="1">
      <alignment/>
    </xf>
    <xf numFmtId="0" fontId="16" fillId="0" borderId="0" xfId="0" applyFont="1" applyFill="1" applyBorder="1" applyAlignment="1" applyProtection="1">
      <alignment horizontal="center"/>
      <protection/>
    </xf>
    <xf numFmtId="0" fontId="0" fillId="35" borderId="11" xfId="0" applyFont="1" applyFill="1" applyBorder="1" applyAlignment="1" applyProtection="1">
      <alignment horizontal="center"/>
      <protection locked="0"/>
    </xf>
    <xf numFmtId="37" fontId="0" fillId="35" borderId="11" xfId="0" applyNumberFormat="1" applyFill="1" applyBorder="1" applyAlignment="1" applyProtection="1">
      <alignment horizontal="center"/>
      <protection locked="0"/>
    </xf>
    <xf numFmtId="37" fontId="0" fillId="35" borderId="38" xfId="0" applyNumberFormat="1" applyFill="1" applyBorder="1" applyAlignment="1" applyProtection="1">
      <alignment horizontal="center"/>
      <protection locked="0"/>
    </xf>
    <xf numFmtId="0" fontId="0" fillId="35" borderId="33" xfId="0" applyFont="1" applyFill="1" applyBorder="1" applyAlignment="1" applyProtection="1">
      <alignment horizontal="center"/>
      <protection locked="0"/>
    </xf>
    <xf numFmtId="1" fontId="0" fillId="35" borderId="11" xfId="0" applyNumberFormat="1" applyFill="1" applyBorder="1" applyAlignment="1" applyProtection="1">
      <alignment horizontal="center"/>
      <protection locked="0"/>
    </xf>
    <xf numFmtId="3" fontId="0" fillId="35" borderId="38" xfId="0" applyNumberFormat="1" applyFill="1" applyBorder="1" applyAlignment="1" applyProtection="1">
      <alignment horizontal="center"/>
      <protection locked="0"/>
    </xf>
    <xf numFmtId="0" fontId="0" fillId="35" borderId="33" xfId="0" applyFill="1" applyBorder="1" applyAlignment="1" applyProtection="1">
      <alignment horizontal="center"/>
      <protection locked="0"/>
    </xf>
    <xf numFmtId="3" fontId="0" fillId="35" borderId="11" xfId="0" applyNumberFormat="1" applyFont="1" applyFill="1" applyBorder="1" applyAlignment="1" applyProtection="1">
      <alignment horizontal="center"/>
      <protection locked="0"/>
    </xf>
    <xf numFmtId="165" fontId="0" fillId="35" borderId="38" xfId="0" applyNumberFormat="1" applyFill="1" applyBorder="1" applyAlignment="1" applyProtection="1">
      <alignment horizontal="left"/>
      <protection locked="0"/>
    </xf>
    <xf numFmtId="165" fontId="0" fillId="0" borderId="0" xfId="44" applyNumberFormat="1" applyFont="1" applyFill="1" applyAlignment="1" applyProtection="1">
      <alignment/>
      <protection/>
    </xf>
    <xf numFmtId="165" fontId="4" fillId="0" borderId="0" xfId="44" applyNumberFormat="1" applyFont="1" applyFill="1" applyBorder="1" applyAlignment="1" applyProtection="1">
      <alignment/>
      <protection/>
    </xf>
    <xf numFmtId="165" fontId="5" fillId="0" borderId="11" xfId="44" applyNumberFormat="1" applyFont="1" applyFill="1" applyBorder="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center"/>
      <protection/>
    </xf>
    <xf numFmtId="0" fontId="9" fillId="0" borderId="0" xfId="0" applyFont="1" applyAlignment="1" applyProtection="1">
      <alignment/>
      <protection/>
    </xf>
    <xf numFmtId="42" fontId="0" fillId="0" borderId="11" xfId="44" applyNumberFormat="1" applyFont="1" applyFill="1" applyBorder="1" applyAlignment="1" applyProtection="1">
      <alignment/>
      <protection/>
    </xf>
    <xf numFmtId="42" fontId="4" fillId="0" borderId="11" xfId="44" applyNumberFormat="1" applyFont="1" applyFill="1" applyBorder="1" applyAlignment="1" applyProtection="1">
      <alignment/>
      <protection/>
    </xf>
    <xf numFmtId="0" fontId="10" fillId="0" borderId="0" xfId="0" applyFont="1" applyFill="1" applyAlignment="1" applyProtection="1">
      <alignment horizontal="center"/>
      <protection/>
    </xf>
    <xf numFmtId="42" fontId="4" fillId="0" borderId="10" xfId="44" applyNumberFormat="1" applyFont="1" applyFill="1" applyBorder="1" applyAlignment="1" applyProtection="1">
      <alignment/>
      <protection/>
    </xf>
    <xf numFmtId="42" fontId="5" fillId="0" borderId="11" xfId="0" applyNumberFormat="1" applyFont="1" applyBorder="1" applyAlignment="1" applyProtection="1">
      <alignment/>
      <protection/>
    </xf>
    <xf numFmtId="42" fontId="2" fillId="0" borderId="23" xfId="0" applyNumberFormat="1" applyFont="1" applyBorder="1" applyAlignment="1" applyProtection="1">
      <alignment/>
      <protection/>
    </xf>
    <xf numFmtId="42" fontId="0" fillId="0" borderId="20" xfId="0" applyNumberFormat="1" applyBorder="1" applyAlignment="1" applyProtection="1">
      <alignment/>
      <protection/>
    </xf>
    <xf numFmtId="0" fontId="0" fillId="0" borderId="0" xfId="0" applyAlignment="1" applyProtection="1">
      <alignment horizontal="center"/>
      <protection/>
    </xf>
    <xf numFmtId="0" fontId="14" fillId="0" borderId="11" xfId="0" applyFont="1" applyBorder="1" applyAlignment="1" applyProtection="1">
      <alignment horizontal="center" vertical="center" wrapText="1"/>
      <protection/>
    </xf>
    <xf numFmtId="0" fontId="0" fillId="0" borderId="33" xfId="0" applyBorder="1" applyAlignment="1" applyProtection="1">
      <alignment/>
      <protection/>
    </xf>
    <xf numFmtId="0" fontId="14" fillId="0" borderId="38" xfId="0" applyFont="1" applyFill="1" applyBorder="1" applyAlignment="1" applyProtection="1">
      <alignment horizontal="center" vertical="center" wrapText="1"/>
      <protection/>
    </xf>
    <xf numFmtId="0" fontId="7" fillId="0" borderId="11" xfId="0" applyFont="1" applyBorder="1" applyAlignment="1" applyProtection="1">
      <alignment horizontal="right"/>
      <protection/>
    </xf>
    <xf numFmtId="0" fontId="2" fillId="0" borderId="11" xfId="0" applyFont="1" applyBorder="1" applyAlignment="1" applyProtection="1">
      <alignment horizontal="center"/>
      <protection/>
    </xf>
    <xf numFmtId="0" fontId="0" fillId="0" borderId="0" xfId="0" applyFont="1" applyAlignment="1">
      <alignment vertical="top" wrapText="1"/>
    </xf>
    <xf numFmtId="0" fontId="6" fillId="0" borderId="0" xfId="0" applyFont="1" applyFill="1" applyAlignment="1">
      <alignment/>
    </xf>
    <xf numFmtId="0" fontId="21" fillId="0" borderId="0" xfId="0" applyFont="1" applyFill="1" applyAlignment="1">
      <alignment horizontal="center"/>
    </xf>
    <xf numFmtId="42" fontId="0" fillId="35" borderId="20" xfId="0" applyNumberFormat="1" applyFill="1" applyBorder="1" applyAlignment="1" applyProtection="1">
      <alignment/>
      <protection locked="0"/>
    </xf>
    <xf numFmtId="1" fontId="0" fillId="0" borderId="0" xfId="0" applyNumberFormat="1" applyFont="1" applyFill="1" applyBorder="1" applyAlignment="1" applyProtection="1">
      <alignment horizontal="center"/>
      <protection/>
    </xf>
    <xf numFmtId="42" fontId="0" fillId="0" borderId="0" xfId="0" applyNumberFormat="1" applyFill="1" applyBorder="1" applyAlignment="1" applyProtection="1">
      <alignment/>
      <protection/>
    </xf>
    <xf numFmtId="42" fontId="2" fillId="0" borderId="39" xfId="0" applyNumberFormat="1" applyFont="1" applyBorder="1" applyAlignment="1" applyProtection="1">
      <alignment/>
      <protection/>
    </xf>
    <xf numFmtId="0" fontId="14" fillId="0" borderId="33" xfId="0" applyFont="1" applyBorder="1" applyAlignment="1" applyProtection="1">
      <alignment horizontal="center" vertical="center" wrapText="1"/>
      <protection/>
    </xf>
    <xf numFmtId="42" fontId="0" fillId="0" borderId="19" xfId="0" applyNumberFormat="1" applyBorder="1" applyAlignment="1" applyProtection="1">
      <alignment/>
      <protection/>
    </xf>
    <xf numFmtId="42" fontId="0" fillId="0" borderId="21" xfId="0" applyNumberFormat="1" applyBorder="1" applyAlignment="1" applyProtection="1">
      <alignment/>
      <protection/>
    </xf>
    <xf numFmtId="42" fontId="0" fillId="35" borderId="19" xfId="0" applyNumberFormat="1" applyFill="1" applyBorder="1" applyAlignment="1" applyProtection="1">
      <alignment/>
      <protection locked="0"/>
    </xf>
    <xf numFmtId="42" fontId="0" fillId="35" borderId="21" xfId="0" applyNumberFormat="1" applyFill="1" applyBorder="1" applyAlignment="1" applyProtection="1">
      <alignment/>
      <protection locked="0"/>
    </xf>
    <xf numFmtId="42" fontId="0" fillId="0" borderId="0" xfId="0" applyNumberFormat="1" applyFill="1" applyBorder="1" applyAlignment="1" applyProtection="1">
      <alignment horizontal="center"/>
      <protection/>
    </xf>
    <xf numFmtId="0" fontId="3" fillId="0" borderId="0" xfId="0" applyFont="1" applyBorder="1" applyAlignment="1" applyProtection="1">
      <alignment/>
      <protection/>
    </xf>
    <xf numFmtId="0" fontId="2" fillId="0" borderId="19" xfId="0" applyFont="1" applyBorder="1" applyAlignment="1" applyProtection="1">
      <alignment horizontal="center"/>
      <protection/>
    </xf>
    <xf numFmtId="0" fontId="2" fillId="0" borderId="21" xfId="0" applyFont="1" applyBorder="1" applyAlignment="1" applyProtection="1">
      <alignment horizontal="center"/>
      <protection/>
    </xf>
    <xf numFmtId="1" fontId="2" fillId="0" borderId="21" xfId="0" applyNumberFormat="1" applyFont="1" applyBorder="1" applyAlignment="1" applyProtection="1">
      <alignment horizontal="center"/>
      <protection/>
    </xf>
    <xf numFmtId="3" fontId="2" fillId="0" borderId="20" xfId="0" applyNumberFormat="1" applyFont="1" applyBorder="1" applyAlignment="1" applyProtection="1">
      <alignment horizontal="center"/>
      <protection/>
    </xf>
    <xf numFmtId="42" fontId="0" fillId="0" borderId="13" xfId="44" applyNumberFormat="1" applyFont="1" applyFill="1" applyBorder="1" applyAlignment="1" applyProtection="1">
      <alignment/>
      <protection/>
    </xf>
    <xf numFmtId="165" fontId="0" fillId="0" borderId="13" xfId="44" applyNumberFormat="1" applyFont="1" applyFill="1" applyBorder="1" applyAlignment="1" applyProtection="1">
      <alignment/>
      <protection/>
    </xf>
    <xf numFmtId="42" fontId="0" fillId="37" borderId="11" xfId="44" applyNumberFormat="1" applyFont="1" applyFill="1" applyBorder="1" applyAlignment="1" applyProtection="1">
      <alignment/>
      <protection/>
    </xf>
    <xf numFmtId="167" fontId="0" fillId="35" borderId="11" xfId="0" applyNumberFormat="1" applyFill="1" applyBorder="1" applyAlignment="1" applyProtection="1">
      <alignment/>
      <protection locked="0"/>
    </xf>
    <xf numFmtId="0" fontId="0" fillId="0" borderId="18" xfId="0" applyBorder="1" applyAlignment="1">
      <alignment/>
    </xf>
    <xf numFmtId="0" fontId="2" fillId="0" borderId="24"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0" fillId="0" borderId="33" xfId="0" applyBorder="1" applyAlignment="1">
      <alignment/>
    </xf>
    <xf numFmtId="167" fontId="0" fillId="0" borderId="38" xfId="0" applyNumberFormat="1" applyBorder="1" applyAlignment="1">
      <alignment horizontal="center"/>
    </xf>
    <xf numFmtId="167" fontId="0" fillId="0" borderId="11" xfId="0" applyNumberFormat="1" applyBorder="1" applyAlignment="1">
      <alignment/>
    </xf>
    <xf numFmtId="0" fontId="0" fillId="0" borderId="42" xfId="0" applyBorder="1" applyAlignment="1">
      <alignment/>
    </xf>
    <xf numFmtId="0" fontId="0" fillId="0" borderId="43" xfId="0" applyBorder="1" applyAlignment="1">
      <alignment/>
    </xf>
    <xf numFmtId="167" fontId="0" fillId="0" borderId="21" xfId="0" applyNumberFormat="1" applyBorder="1" applyAlignment="1">
      <alignment/>
    </xf>
    <xf numFmtId="167" fontId="0" fillId="0" borderId="20" xfId="0" applyNumberFormat="1" applyBorder="1" applyAlignment="1">
      <alignment/>
    </xf>
    <xf numFmtId="0" fontId="0" fillId="0" borderId="31" xfId="0" applyFont="1" applyBorder="1" applyAlignment="1">
      <alignment/>
    </xf>
    <xf numFmtId="0" fontId="0" fillId="0" borderId="32" xfId="0" applyFont="1" applyBorder="1" applyAlignment="1">
      <alignment horizontal="right"/>
    </xf>
    <xf numFmtId="167" fontId="0" fillId="0" borderId="28" xfId="0" applyNumberFormat="1" applyBorder="1" applyAlignment="1">
      <alignment/>
    </xf>
    <xf numFmtId="0" fontId="0" fillId="0" borderId="19" xfId="0" applyBorder="1" applyAlignment="1">
      <alignment/>
    </xf>
    <xf numFmtId="167" fontId="0" fillId="0" borderId="20" xfId="0" applyNumberFormat="1" applyBorder="1" applyAlignment="1">
      <alignment horizontal="center"/>
    </xf>
    <xf numFmtId="10" fontId="0" fillId="35" borderId="11" xfId="0" applyNumberFormat="1" applyFill="1" applyBorder="1" applyAlignment="1" applyProtection="1">
      <alignment horizontal="center"/>
      <protection locked="0"/>
    </xf>
    <xf numFmtId="167" fontId="0" fillId="35" borderId="21" xfId="0" applyNumberFormat="1" applyFill="1" applyBorder="1" applyAlignment="1" applyProtection="1">
      <alignment/>
      <protection locked="0"/>
    </xf>
    <xf numFmtId="0" fontId="0" fillId="35" borderId="21" xfId="0" applyFill="1" applyBorder="1" applyAlignment="1" applyProtection="1">
      <alignment horizontal="center"/>
      <protection locked="0"/>
    </xf>
    <xf numFmtId="10" fontId="0" fillId="35" borderId="21" xfId="0" applyNumberFormat="1" applyFill="1" applyBorder="1" applyAlignment="1" applyProtection="1">
      <alignment horizontal="center"/>
      <protection locked="0"/>
    </xf>
    <xf numFmtId="167" fontId="0" fillId="35" borderId="33" xfId="0" applyNumberFormat="1" applyFill="1" applyBorder="1" applyAlignment="1" applyProtection="1">
      <alignment/>
      <protection locked="0"/>
    </xf>
    <xf numFmtId="167" fontId="0" fillId="35" borderId="17" xfId="0" applyNumberFormat="1" applyFill="1" applyBorder="1" applyAlignment="1" applyProtection="1">
      <alignment horizontal="center"/>
      <protection locked="0"/>
    </xf>
    <xf numFmtId="0" fontId="2" fillId="0" borderId="11" xfId="0" applyFont="1" applyBorder="1" applyAlignment="1">
      <alignment horizontal="center"/>
    </xf>
    <xf numFmtId="0" fontId="2" fillId="0" borderId="38" xfId="0" applyFont="1" applyBorder="1" applyAlignment="1">
      <alignment horizontal="center"/>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9" fontId="0" fillId="36" borderId="11" xfId="0" applyNumberFormat="1" applyFont="1" applyFill="1" applyBorder="1" applyAlignment="1" applyProtection="1">
      <alignment horizontal="center"/>
      <protection locked="0"/>
    </xf>
    <xf numFmtId="49" fontId="0" fillId="36" borderId="11" xfId="0" applyNumberFormat="1" applyFont="1" applyFill="1" applyBorder="1" applyAlignment="1" applyProtection="1">
      <alignment horizontal="center"/>
      <protection locked="0"/>
    </xf>
    <xf numFmtId="49" fontId="0" fillId="36" borderId="11" xfId="0" applyNumberFormat="1" applyFill="1" applyBorder="1" applyAlignment="1" applyProtection="1">
      <alignment horizontal="center"/>
      <protection locked="0"/>
    </xf>
    <xf numFmtId="42" fontId="0" fillId="0" borderId="11" xfId="58" applyNumberFormat="1" applyFont="1" applyFill="1" applyBorder="1" applyAlignment="1">
      <alignment/>
    </xf>
    <xf numFmtId="0" fontId="3" fillId="0" borderId="44" xfId="0" applyFont="1" applyFill="1" applyBorder="1" applyAlignment="1">
      <alignment/>
    </xf>
    <xf numFmtId="2" fontId="3" fillId="0" borderId="11" xfId="0" applyNumberFormat="1" applyFont="1" applyFill="1" applyBorder="1" applyAlignment="1">
      <alignment/>
    </xf>
    <xf numFmtId="0" fontId="0" fillId="0" borderId="31" xfId="0" applyBorder="1" applyAlignment="1">
      <alignment/>
    </xf>
    <xf numFmtId="165" fontId="0" fillId="0" borderId="38" xfId="0" applyNumberFormat="1" applyFill="1" applyBorder="1" applyAlignment="1" applyProtection="1">
      <alignment horizontal="left"/>
      <protection/>
    </xf>
    <xf numFmtId="0" fontId="2" fillId="0" borderId="0" xfId="0" applyFont="1" applyBorder="1" applyAlignment="1">
      <alignment horizontal="right"/>
    </xf>
    <xf numFmtId="0" fontId="2" fillId="0" borderId="0" xfId="0" applyFont="1" applyBorder="1" applyAlignment="1">
      <alignment/>
    </xf>
    <xf numFmtId="165" fontId="0" fillId="0" borderId="0" xfId="0" applyNumberFormat="1" applyBorder="1" applyAlignment="1">
      <alignment horizontal="right"/>
    </xf>
    <xf numFmtId="165" fontId="19" fillId="0" borderId="33" xfId="0" applyNumberFormat="1" applyFont="1" applyFill="1" applyBorder="1" applyAlignment="1" applyProtection="1">
      <alignment horizontal="center"/>
      <protection/>
    </xf>
    <xf numFmtId="165" fontId="19" fillId="0" borderId="38" xfId="0" applyNumberFormat="1" applyFont="1" applyFill="1" applyBorder="1" applyAlignment="1" applyProtection="1">
      <alignment horizontal="center"/>
      <protection/>
    </xf>
    <xf numFmtId="165" fontId="19" fillId="0" borderId="19" xfId="0" applyNumberFormat="1" applyFont="1" applyFill="1" applyBorder="1" applyAlignment="1" applyProtection="1">
      <alignment horizontal="center"/>
      <protection/>
    </xf>
    <xf numFmtId="165" fontId="19" fillId="0" borderId="20" xfId="0" applyNumberFormat="1" applyFont="1" applyFill="1" applyBorder="1" applyAlignment="1" applyProtection="1">
      <alignment horizontal="center"/>
      <protection/>
    </xf>
    <xf numFmtId="0" fontId="4" fillId="0" borderId="45" xfId="0" applyFont="1" applyFill="1" applyBorder="1" applyAlignment="1" applyProtection="1">
      <alignment horizontal="right"/>
      <protection/>
    </xf>
    <xf numFmtId="0" fontId="0" fillId="0" borderId="24" xfId="0" applyBorder="1" applyAlignment="1" applyProtection="1">
      <alignment horizontal="right"/>
      <protection/>
    </xf>
    <xf numFmtId="0" fontId="0" fillId="0" borderId="12" xfId="0" applyFill="1" applyBorder="1" applyAlignment="1" applyProtection="1">
      <alignment/>
      <protection/>
    </xf>
    <xf numFmtId="0" fontId="0" fillId="0" borderId="10" xfId="0" applyFill="1" applyBorder="1" applyAlignment="1" applyProtection="1">
      <alignment/>
      <protection/>
    </xf>
    <xf numFmtId="0" fontId="0" fillId="0" borderId="13" xfId="0" applyFill="1" applyBorder="1" applyAlignment="1" applyProtection="1">
      <alignment/>
      <protection/>
    </xf>
    <xf numFmtId="0" fontId="3" fillId="0" borderId="26" xfId="0" applyFont="1" applyBorder="1" applyAlignment="1" applyProtection="1">
      <alignment/>
      <protection/>
    </xf>
    <xf numFmtId="0" fontId="3" fillId="0" borderId="46" xfId="0" applyFont="1" applyBorder="1" applyAlignment="1" applyProtection="1">
      <alignment/>
      <protection/>
    </xf>
    <xf numFmtId="0" fontId="2" fillId="0" borderId="11" xfId="0" applyFont="1" applyFill="1" applyBorder="1" applyAlignment="1" applyProtection="1">
      <alignment horizontal="left"/>
      <protection/>
    </xf>
    <xf numFmtId="0" fontId="0" fillId="0" borderId="12" xfId="0" applyFont="1" applyBorder="1" applyAlignment="1" applyProtection="1">
      <alignment horizontal="right"/>
      <protection/>
    </xf>
    <xf numFmtId="0" fontId="0" fillId="0" borderId="10" xfId="0" applyFont="1" applyBorder="1" applyAlignment="1" applyProtection="1">
      <alignment horizontal="right"/>
      <protection/>
    </xf>
    <xf numFmtId="0" fontId="2" fillId="0" borderId="42" xfId="0" applyFont="1" applyBorder="1" applyAlignment="1" applyProtection="1">
      <alignment horizontal="right"/>
      <protection/>
    </xf>
    <xf numFmtId="0" fontId="2" fillId="0" borderId="0" xfId="0" applyFont="1" applyBorder="1" applyAlignment="1" applyProtection="1">
      <alignment horizontal="right"/>
      <protection/>
    </xf>
    <xf numFmtId="0" fontId="2" fillId="0" borderId="31" xfId="0" applyFont="1" applyBorder="1" applyAlignment="1" applyProtection="1">
      <alignment horizontal="right"/>
      <protection/>
    </xf>
    <xf numFmtId="0" fontId="2" fillId="0" borderId="32" xfId="0" applyFont="1" applyBorder="1" applyAlignment="1" applyProtection="1">
      <alignment horizontal="right"/>
      <protection/>
    </xf>
    <xf numFmtId="165" fontId="2" fillId="35" borderId="11" xfId="0" applyNumberFormat="1" applyFont="1" applyFill="1" applyBorder="1" applyAlignment="1" applyProtection="1">
      <alignment/>
      <protection locked="0"/>
    </xf>
    <xf numFmtId="165" fontId="2" fillId="35" borderId="12" xfId="0" applyNumberFormat="1" applyFont="1" applyFill="1" applyBorder="1" applyAlignment="1" applyProtection="1">
      <alignment/>
      <protection locked="0"/>
    </xf>
    <xf numFmtId="0" fontId="2" fillId="0" borderId="47" xfId="52" applyFont="1" applyBorder="1" applyAlignment="1" applyProtection="1">
      <alignment horizontal="center"/>
      <protection/>
    </xf>
    <xf numFmtId="0" fontId="2" fillId="0" borderId="48" xfId="52" applyFont="1" applyBorder="1" applyAlignment="1" applyProtection="1">
      <alignment horizontal="center"/>
      <protection/>
    </xf>
    <xf numFmtId="0" fontId="2" fillId="0" borderId="49" xfId="52" applyFont="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36" borderId="12"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0" fontId="2" fillId="36" borderId="13" xfId="0" applyFont="1" applyFill="1" applyBorder="1" applyAlignment="1" applyProtection="1">
      <alignment horizontal="left"/>
      <protection locked="0"/>
    </xf>
    <xf numFmtId="0" fontId="4" fillId="0" borderId="45" xfId="0" applyFont="1" applyBorder="1" applyAlignment="1" applyProtection="1">
      <alignment horizontal="right"/>
      <protection/>
    </xf>
    <xf numFmtId="0" fontId="4" fillId="0" borderId="14" xfId="0" applyFont="1" applyFill="1" applyBorder="1" applyAlignment="1" applyProtection="1">
      <alignment horizontal="right"/>
      <protection/>
    </xf>
    <xf numFmtId="0" fontId="0" fillId="35" borderId="10" xfId="0" applyFill="1" applyBorder="1" applyAlignment="1" applyProtection="1">
      <alignment/>
      <protection locked="0"/>
    </xf>
    <xf numFmtId="0" fontId="0" fillId="35"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0" borderId="10" xfId="0" applyBorder="1" applyAlignment="1" applyProtection="1">
      <alignment/>
      <protection locked="0"/>
    </xf>
    <xf numFmtId="0" fontId="0" fillId="0" borderId="12" xfId="0" applyFont="1" applyFill="1" applyBorder="1" applyAlignment="1" applyProtection="1">
      <alignment/>
      <protection/>
    </xf>
    <xf numFmtId="0" fontId="0" fillId="0" borderId="10" xfId="0" applyFont="1" applyFill="1" applyBorder="1" applyAlignment="1" applyProtection="1">
      <alignment/>
      <protection/>
    </xf>
    <xf numFmtId="0" fontId="0" fillId="0" borderId="13" xfId="0" applyFont="1" applyFill="1" applyBorder="1" applyAlignment="1" applyProtection="1">
      <alignment/>
      <protection/>
    </xf>
    <xf numFmtId="0" fontId="3" fillId="0" borderId="24" xfId="0" applyFont="1" applyFill="1" applyBorder="1" applyAlignment="1" applyProtection="1">
      <alignment/>
      <protection/>
    </xf>
    <xf numFmtId="0" fontId="3" fillId="0" borderId="24" xfId="0" applyFont="1" applyFill="1" applyBorder="1" applyAlignment="1" applyProtection="1">
      <alignment horizontal="left"/>
      <protection/>
    </xf>
    <xf numFmtId="0" fontId="2" fillId="38" borderId="26" xfId="0" applyFont="1" applyFill="1" applyBorder="1" applyAlignment="1" applyProtection="1">
      <alignment horizontal="center" wrapText="1"/>
      <protection/>
    </xf>
    <xf numFmtId="0" fontId="2" fillId="38" borderId="46" xfId="0" applyFont="1" applyFill="1" applyBorder="1" applyAlignment="1" applyProtection="1">
      <alignment horizontal="center" wrapText="1"/>
      <protection/>
    </xf>
    <xf numFmtId="0" fontId="2" fillId="38" borderId="27" xfId="0" applyFont="1" applyFill="1" applyBorder="1" applyAlignment="1" applyProtection="1">
      <alignment horizontal="center" wrapText="1"/>
      <protection/>
    </xf>
    <xf numFmtId="0" fontId="7" fillId="0" borderId="12" xfId="0" applyFont="1" applyBorder="1" applyAlignment="1" applyProtection="1">
      <alignment horizontal="left"/>
      <protection/>
    </xf>
    <xf numFmtId="0" fontId="7" fillId="0" borderId="10" xfId="0" applyFont="1" applyBorder="1" applyAlignment="1" applyProtection="1">
      <alignment horizontal="left"/>
      <protection/>
    </xf>
    <xf numFmtId="0" fontId="7" fillId="0" borderId="13" xfId="0" applyFont="1" applyBorder="1" applyAlignment="1" applyProtection="1">
      <alignment horizontal="left"/>
      <protection/>
    </xf>
    <xf numFmtId="0" fontId="7" fillId="0" borderId="12" xfId="0" applyFont="1" applyBorder="1" applyAlignment="1" applyProtection="1">
      <alignment/>
      <protection/>
    </xf>
    <xf numFmtId="0" fontId="7" fillId="0" borderId="10" xfId="0" applyFont="1" applyBorder="1" applyAlignment="1" applyProtection="1">
      <alignment/>
      <protection/>
    </xf>
    <xf numFmtId="0" fontId="10" fillId="0" borderId="12"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13" xfId="0" applyFont="1" applyBorder="1" applyAlignment="1" applyProtection="1">
      <alignment horizontal="right"/>
      <protection/>
    </xf>
    <xf numFmtId="168" fontId="0" fillId="35" borderId="50" xfId="0" applyNumberFormat="1" applyFont="1" applyFill="1" applyBorder="1" applyAlignment="1" applyProtection="1">
      <alignment horizontal="center"/>
      <protection locked="0"/>
    </xf>
    <xf numFmtId="168" fontId="0" fillId="35" borderId="14" xfId="0" applyNumberFormat="1" applyFont="1" applyFill="1" applyBorder="1" applyAlignment="1" applyProtection="1">
      <alignment horizontal="center"/>
      <protection locked="0"/>
    </xf>
    <xf numFmtId="168" fontId="0" fillId="35" borderId="15" xfId="0" applyNumberFormat="1" applyFont="1" applyFill="1" applyBorder="1" applyAlignment="1" applyProtection="1">
      <alignment horizontal="center"/>
      <protection locked="0"/>
    </xf>
    <xf numFmtId="0" fontId="5" fillId="0" borderId="0" xfId="0" applyFont="1" applyAlignment="1" applyProtection="1">
      <alignment/>
      <protection/>
    </xf>
    <xf numFmtId="0" fontId="5" fillId="0" borderId="43" xfId="0" applyFont="1" applyBorder="1" applyAlignment="1" applyProtection="1">
      <alignment/>
      <protection/>
    </xf>
    <xf numFmtId="0" fontId="3" fillId="0" borderId="24" xfId="0" applyFont="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Fill="1" applyBorder="1" applyAlignment="1" applyProtection="1">
      <alignment horizontal="right"/>
      <protection/>
    </xf>
    <xf numFmtId="0" fontId="0" fillId="0" borderId="12"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2" xfId="0" applyFont="1" applyFill="1" applyBorder="1" applyAlignment="1" applyProtection="1">
      <alignment/>
      <protection/>
    </xf>
    <xf numFmtId="0" fontId="0" fillId="0" borderId="10" xfId="0" applyFont="1" applyFill="1" applyBorder="1" applyAlignment="1" applyProtection="1">
      <alignment/>
      <protection/>
    </xf>
    <xf numFmtId="0" fontId="7" fillId="0" borderId="12" xfId="0" applyFont="1" applyBorder="1" applyAlignment="1" applyProtection="1">
      <alignment horizontal="right"/>
      <protection/>
    </xf>
    <xf numFmtId="0" fontId="7" fillId="0" borderId="10" xfId="0" applyFont="1" applyBorder="1" applyAlignment="1" applyProtection="1">
      <alignment horizontal="right"/>
      <protection/>
    </xf>
    <xf numFmtId="0" fontId="4" fillId="0" borderId="12" xfId="0" applyFont="1" applyFill="1" applyBorder="1" applyAlignment="1" applyProtection="1">
      <alignment horizontal="right"/>
      <protection/>
    </xf>
    <xf numFmtId="0" fontId="0" fillId="0" borderId="10" xfId="0" applyBorder="1" applyAlignment="1" applyProtection="1">
      <alignment horizontal="right"/>
      <protection/>
    </xf>
    <xf numFmtId="0" fontId="0" fillId="35" borderId="11" xfId="0" applyFont="1" applyFill="1" applyBorder="1" applyAlignment="1" applyProtection="1">
      <alignment/>
      <protection locked="0"/>
    </xf>
    <xf numFmtId="0" fontId="0" fillId="35" borderId="11" xfId="0" applyFont="1" applyFill="1" applyBorder="1" applyAlignment="1" applyProtection="1">
      <alignment/>
      <protection locked="0"/>
    </xf>
    <xf numFmtId="168" fontId="0" fillId="0" borderId="11" xfId="0" applyNumberFormat="1" applyFont="1" applyFill="1" applyBorder="1" applyAlignment="1" applyProtection="1">
      <alignment horizontal="center"/>
      <protection/>
    </xf>
    <xf numFmtId="0" fontId="19" fillId="0" borderId="16" xfId="0" applyFont="1" applyBorder="1" applyAlignment="1" applyProtection="1">
      <alignment horizontal="center"/>
      <protection/>
    </xf>
    <xf numFmtId="0" fontId="19" fillId="0" borderId="17" xfId="0" applyFont="1" applyBorder="1" applyAlignment="1" applyProtection="1">
      <alignment horizontal="center"/>
      <protection/>
    </xf>
    <xf numFmtId="0" fontId="19" fillId="0" borderId="18" xfId="0" applyFont="1" applyBorder="1" applyAlignment="1" applyProtection="1">
      <alignment horizontal="center"/>
      <protection/>
    </xf>
    <xf numFmtId="165" fontId="2" fillId="35" borderId="21" xfId="0" applyNumberFormat="1" applyFont="1" applyFill="1" applyBorder="1" applyAlignment="1" applyProtection="1">
      <alignment/>
      <protection locked="0"/>
    </xf>
    <xf numFmtId="165" fontId="2" fillId="35" borderId="51" xfId="0" applyNumberFormat="1" applyFont="1" applyFill="1" applyBorder="1" applyAlignment="1" applyProtection="1">
      <alignment/>
      <protection locked="0"/>
    </xf>
    <xf numFmtId="0" fontId="2" fillId="0" borderId="29"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4" fillId="0" borderId="11" xfId="0" applyFont="1" applyFill="1" applyBorder="1" applyAlignment="1" applyProtection="1">
      <alignment horizontal="right"/>
      <protection/>
    </xf>
    <xf numFmtId="0" fontId="0" fillId="0" borderId="11" xfId="0" applyBorder="1" applyAlignment="1" applyProtection="1">
      <alignment horizontal="right"/>
      <protection/>
    </xf>
    <xf numFmtId="0" fontId="2" fillId="38" borderId="26" xfId="0" applyFont="1" applyFill="1" applyBorder="1" applyAlignment="1">
      <alignment horizontal="center" wrapText="1"/>
    </xf>
    <xf numFmtId="0" fontId="2" fillId="38" borderId="46" xfId="0" applyFont="1" applyFill="1" applyBorder="1" applyAlignment="1">
      <alignment horizontal="center" wrapText="1"/>
    </xf>
    <xf numFmtId="0" fontId="0" fillId="0" borderId="46" xfId="0" applyBorder="1" applyAlignment="1">
      <alignment/>
    </xf>
    <xf numFmtId="0" fontId="0" fillId="0" borderId="27" xfId="0" applyBorder="1" applyAlignment="1">
      <alignment/>
    </xf>
    <xf numFmtId="0" fontId="2" fillId="0" borderId="46" xfId="0" applyFont="1" applyBorder="1" applyAlignment="1">
      <alignment horizontal="left"/>
    </xf>
    <xf numFmtId="0" fontId="0" fillId="0" borderId="46" xfId="0" applyBorder="1" applyAlignment="1">
      <alignment horizontal="left"/>
    </xf>
    <xf numFmtId="0" fontId="0" fillId="0" borderId="27" xfId="0" applyBorder="1" applyAlignment="1">
      <alignment horizontal="left"/>
    </xf>
    <xf numFmtId="0" fontId="2" fillId="0" borderId="52" xfId="0" applyFont="1" applyBorder="1" applyAlignment="1">
      <alignment horizontal="right"/>
    </xf>
    <xf numFmtId="0" fontId="2" fillId="0" borderId="53" xfId="0" applyFont="1" applyBorder="1" applyAlignment="1">
      <alignment horizontal="right"/>
    </xf>
    <xf numFmtId="0" fontId="0" fillId="0" borderId="26" xfId="0" applyBorder="1" applyAlignment="1">
      <alignment horizontal="right"/>
    </xf>
    <xf numFmtId="0" fontId="0" fillId="0" borderId="46" xfId="0" applyBorder="1" applyAlignment="1">
      <alignment horizontal="right"/>
    </xf>
    <xf numFmtId="0" fontId="0" fillId="0" borderId="31" xfId="0" applyFont="1" applyFill="1" applyBorder="1" applyAlignment="1">
      <alignment horizontal="right"/>
    </xf>
    <xf numFmtId="0" fontId="0" fillId="0" borderId="32" xfId="0" applyBorder="1" applyAlignment="1">
      <alignment horizontal="right"/>
    </xf>
    <xf numFmtId="169" fontId="2" fillId="0" borderId="46" xfId="0" applyNumberFormat="1" applyFont="1" applyBorder="1" applyAlignment="1">
      <alignment horizontal="left"/>
    </xf>
    <xf numFmtId="169" fontId="2" fillId="0" borderId="27" xfId="0" applyNumberFormat="1" applyFont="1" applyBorder="1" applyAlignment="1">
      <alignment horizontal="left"/>
    </xf>
    <xf numFmtId="168" fontId="2" fillId="0" borderId="46" xfId="0" applyNumberFormat="1" applyFont="1" applyBorder="1" applyAlignment="1">
      <alignment horizontal="center"/>
    </xf>
    <xf numFmtId="168" fontId="2" fillId="0" borderId="27" xfId="0" applyNumberFormat="1" applyFont="1" applyBorder="1" applyAlignment="1">
      <alignment horizontal="center"/>
    </xf>
    <xf numFmtId="0" fontId="5" fillId="0" borderId="32" xfId="0" applyFont="1" applyBorder="1" applyAlignment="1">
      <alignment/>
    </xf>
    <xf numFmtId="0" fontId="5" fillId="0" borderId="28" xfId="0" applyFont="1" applyBorder="1" applyAlignment="1">
      <alignment/>
    </xf>
    <xf numFmtId="0" fontId="4" fillId="0" borderId="12" xfId="0" applyFont="1" applyFill="1" applyBorder="1" applyAlignment="1">
      <alignment horizontal="right"/>
    </xf>
    <xf numFmtId="0" fontId="2" fillId="0" borderId="10" xfId="0" applyFont="1" applyBorder="1" applyAlignment="1">
      <alignment horizontal="right"/>
    </xf>
    <xf numFmtId="0" fontId="2" fillId="0" borderId="13" xfId="0" applyFont="1" applyBorder="1" applyAlignment="1">
      <alignment horizontal="right"/>
    </xf>
    <xf numFmtId="0" fontId="4" fillId="0" borderId="12" xfId="0" applyFont="1" applyBorder="1" applyAlignment="1">
      <alignment horizontal="right"/>
    </xf>
    <xf numFmtId="0" fontId="0" fillId="0" borderId="10" xfId="0" applyBorder="1" applyAlignment="1">
      <alignment horizontal="right"/>
    </xf>
    <xf numFmtId="0" fontId="0" fillId="0" borderId="13" xfId="0" applyBorder="1" applyAlignment="1">
      <alignment horizontal="right"/>
    </xf>
    <xf numFmtId="0" fontId="21" fillId="0" borderId="0" xfId="0" applyFont="1" applyFill="1" applyBorder="1" applyAlignment="1">
      <alignment horizontal="center"/>
    </xf>
    <xf numFmtId="0" fontId="6" fillId="0" borderId="0" xfId="0" applyFont="1" applyBorder="1" applyAlignment="1">
      <alignment horizontal="center"/>
    </xf>
    <xf numFmtId="0" fontId="0" fillId="0" borderId="12" xfId="0" applyFill="1" applyBorder="1" applyAlignment="1">
      <alignment/>
    </xf>
    <xf numFmtId="0" fontId="0" fillId="0" borderId="10" xfId="0" applyFill="1"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3" xfId="0" applyFill="1" applyBorder="1" applyAlignment="1">
      <alignment/>
    </xf>
    <xf numFmtId="0" fontId="0" fillId="0" borderId="12"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2" fillId="38" borderId="27" xfId="0" applyFont="1" applyFill="1" applyBorder="1" applyAlignment="1">
      <alignment horizontal="center" wrapText="1"/>
    </xf>
    <xf numFmtId="0" fontId="3" fillId="0" borderId="24" xfId="0" applyFont="1" applyBorder="1" applyAlignment="1">
      <alignment/>
    </xf>
    <xf numFmtId="0" fontId="0" fillId="36" borderId="12" xfId="0" applyFont="1" applyFill="1" applyBorder="1" applyAlignment="1" applyProtection="1">
      <alignment/>
      <protection locked="0"/>
    </xf>
    <xf numFmtId="0" fontId="0" fillId="0" borderId="13" xfId="0" applyBorder="1" applyAlignment="1" applyProtection="1">
      <alignment/>
      <protection locked="0"/>
    </xf>
    <xf numFmtId="0" fontId="18" fillId="0" borderId="32" xfId="0" applyFont="1" applyBorder="1" applyAlignment="1">
      <alignment/>
    </xf>
    <xf numFmtId="0" fontId="18" fillId="0" borderId="28" xfId="0" applyFont="1" applyBorder="1" applyAlignment="1">
      <alignment/>
    </xf>
    <xf numFmtId="0" fontId="0" fillId="38" borderId="29" xfId="0" applyFont="1" applyFill="1" applyBorder="1" applyAlignment="1">
      <alignment horizontal="left" vertical="top" wrapText="1"/>
    </xf>
    <xf numFmtId="0" fontId="0" fillId="38" borderId="30" xfId="0" applyFont="1" applyFill="1" applyBorder="1" applyAlignment="1">
      <alignment horizontal="left" vertical="top" wrapText="1"/>
    </xf>
    <xf numFmtId="0" fontId="0" fillId="38" borderId="54" xfId="0" applyFont="1" applyFill="1" applyBorder="1" applyAlignment="1">
      <alignment horizontal="left" vertical="top" wrapText="1"/>
    </xf>
    <xf numFmtId="0" fontId="0" fillId="38" borderId="31" xfId="0" applyFont="1" applyFill="1" applyBorder="1" applyAlignment="1">
      <alignment horizontal="left" vertical="top" wrapText="1"/>
    </xf>
    <xf numFmtId="0" fontId="0" fillId="38" borderId="32" xfId="0" applyFont="1" applyFill="1" applyBorder="1" applyAlignment="1">
      <alignment horizontal="left" vertical="top" wrapText="1"/>
    </xf>
    <xf numFmtId="0" fontId="0" fillId="38" borderId="28" xfId="0" applyFont="1" applyFill="1" applyBorder="1" applyAlignment="1">
      <alignment horizontal="left" vertical="top" wrapText="1"/>
    </xf>
    <xf numFmtId="0" fontId="8" fillId="0" borderId="0" xfId="0" applyFont="1" applyAlignment="1">
      <alignment/>
    </xf>
    <xf numFmtId="0" fontId="8" fillId="0" borderId="43" xfId="0" applyFont="1" applyBorder="1" applyAlignment="1">
      <alignment/>
    </xf>
    <xf numFmtId="0" fontId="3" fillId="0" borderId="24" xfId="0" applyFont="1" applyFill="1" applyBorder="1" applyAlignment="1">
      <alignment/>
    </xf>
    <xf numFmtId="0" fontId="0" fillId="35" borderId="33" xfId="0" applyFont="1" applyFill="1" applyBorder="1" applyAlignment="1" applyProtection="1">
      <alignment/>
      <protection locked="0"/>
    </xf>
    <xf numFmtId="0" fontId="0" fillId="35" borderId="11" xfId="0" applyFill="1" applyBorder="1" applyAlignment="1" applyProtection="1">
      <alignment/>
      <protection locked="0"/>
    </xf>
    <xf numFmtId="0" fontId="0" fillId="0" borderId="12" xfId="0" applyFont="1" applyFill="1" applyBorder="1" applyAlignment="1" applyProtection="1">
      <alignment/>
      <protection/>
    </xf>
    <xf numFmtId="0" fontId="0" fillId="0" borderId="13" xfId="0" applyFill="1" applyBorder="1" applyAlignment="1" applyProtection="1">
      <alignment/>
      <protection/>
    </xf>
    <xf numFmtId="0" fontId="0" fillId="0" borderId="11" xfId="0" applyFont="1" applyFill="1" applyBorder="1" applyAlignment="1" applyProtection="1">
      <alignment/>
      <protection/>
    </xf>
    <xf numFmtId="0" fontId="0" fillId="0" borderId="11" xfId="0" applyFill="1" applyBorder="1" applyAlignment="1" applyProtection="1">
      <alignment/>
      <protection/>
    </xf>
    <xf numFmtId="0" fontId="5" fillId="0" borderId="11" xfId="0" applyFont="1" applyBorder="1" applyAlignment="1">
      <alignment/>
    </xf>
    <xf numFmtId="0" fontId="0" fillId="0" borderId="11" xfId="0" applyBorder="1" applyAlignment="1">
      <alignment/>
    </xf>
    <xf numFmtId="0" fontId="0" fillId="36" borderId="11" xfId="0" applyFont="1" applyFill="1" applyBorder="1" applyAlignment="1" applyProtection="1">
      <alignment/>
      <protection locked="0"/>
    </xf>
    <xf numFmtId="0" fontId="4" fillId="0" borderId="50" xfId="0"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10" fillId="0" borderId="24" xfId="0" applyFont="1" applyBorder="1" applyAlignment="1">
      <alignment horizontal="center"/>
    </xf>
    <xf numFmtId="0" fontId="3" fillId="0" borderId="0" xfId="0" applyFont="1" applyAlignment="1">
      <alignment/>
    </xf>
    <xf numFmtId="0" fontId="0" fillId="36" borderId="11" xfId="0" applyFont="1" applyFill="1" applyBorder="1" applyAlignment="1" applyProtection="1">
      <alignment/>
      <protection locked="0"/>
    </xf>
    <xf numFmtId="0" fontId="0" fillId="0" borderId="0" xfId="0" applyFont="1" applyAlignment="1">
      <alignment horizontal="center" vertical="top" wrapText="1"/>
    </xf>
    <xf numFmtId="0" fontId="10" fillId="0" borderId="16" xfId="0" applyFont="1" applyBorder="1" applyAlignment="1">
      <alignment horizontal="center"/>
    </xf>
    <xf numFmtId="0" fontId="10" fillId="0" borderId="17" xfId="0" applyFont="1" applyBorder="1" applyAlignment="1">
      <alignment horizontal="center"/>
    </xf>
    <xf numFmtId="165" fontId="0" fillId="35" borderId="11" xfId="44" applyNumberFormat="1" applyFont="1" applyFill="1" applyBorder="1" applyAlignment="1" applyProtection="1">
      <alignment/>
      <protection locked="0"/>
    </xf>
    <xf numFmtId="165" fontId="0" fillId="35" borderId="38" xfId="44" applyNumberFormat="1" applyFont="1" applyFill="1" applyBorder="1" applyAlignment="1" applyProtection="1">
      <alignment/>
      <protection locked="0"/>
    </xf>
    <xf numFmtId="165" fontId="10" fillId="0" borderId="17" xfId="44" applyNumberFormat="1" applyFont="1" applyBorder="1" applyAlignment="1">
      <alignment/>
    </xf>
    <xf numFmtId="165" fontId="10" fillId="0" borderId="18" xfId="44" applyNumberFormat="1" applyFont="1" applyBorder="1" applyAlignment="1">
      <alignment/>
    </xf>
    <xf numFmtId="0" fontId="0" fillId="35" borderId="21" xfId="0" applyFill="1" applyBorder="1" applyAlignment="1" applyProtection="1">
      <alignment horizontal="left"/>
      <protection locked="0"/>
    </xf>
    <xf numFmtId="0" fontId="0" fillId="35" borderId="11" xfId="0" applyFill="1" applyBorder="1" applyAlignment="1" applyProtection="1">
      <alignment horizontal="left"/>
      <protection locked="0"/>
    </xf>
    <xf numFmtId="0" fontId="0" fillId="35" borderId="11" xfId="0" applyFont="1" applyFill="1" applyBorder="1" applyAlignment="1" applyProtection="1">
      <alignment horizontal="left"/>
      <protection locked="0"/>
    </xf>
    <xf numFmtId="0" fontId="0" fillId="35" borderId="19" xfId="0" applyFill="1" applyBorder="1" applyAlignment="1" applyProtection="1">
      <alignment/>
      <protection locked="0"/>
    </xf>
    <xf numFmtId="0" fontId="0" fillId="35" borderId="21" xfId="0" applyFill="1" applyBorder="1" applyAlignment="1" applyProtection="1">
      <alignment/>
      <protection locked="0"/>
    </xf>
    <xf numFmtId="0" fontId="0" fillId="35" borderId="33" xfId="0" applyFill="1" applyBorder="1" applyAlignment="1" applyProtection="1">
      <alignment/>
      <protection locked="0"/>
    </xf>
    <xf numFmtId="165" fontId="0" fillId="35" borderId="21" xfId="44" applyNumberFormat="1" applyFont="1" applyFill="1" applyBorder="1" applyAlignment="1" applyProtection="1">
      <alignment/>
      <protection locked="0"/>
    </xf>
    <xf numFmtId="165" fontId="0" fillId="35" borderId="20" xfId="44" applyNumberFormat="1" applyFont="1" applyFill="1" applyBorder="1" applyAlignment="1" applyProtection="1">
      <alignment/>
      <protection locked="0"/>
    </xf>
    <xf numFmtId="0" fontId="0" fillId="0" borderId="12" xfId="0" applyFill="1" applyBorder="1" applyAlignment="1">
      <alignment horizontal="left" indent="1"/>
    </xf>
    <xf numFmtId="0" fontId="0" fillId="0" borderId="13" xfId="0" applyFill="1" applyBorder="1" applyAlignment="1">
      <alignment horizontal="left" indent="1"/>
    </xf>
    <xf numFmtId="0" fontId="0" fillId="0" borderId="12" xfId="0" applyFont="1" applyFill="1" applyBorder="1" applyAlignment="1">
      <alignment horizontal="left" indent="1"/>
    </xf>
    <xf numFmtId="0" fontId="0" fillId="0" borderId="12" xfId="0" applyFill="1" applyBorder="1" applyAlignment="1">
      <alignment horizontal="left" indent="2"/>
    </xf>
    <xf numFmtId="0" fontId="0" fillId="0" borderId="13" xfId="0" applyFill="1" applyBorder="1" applyAlignment="1">
      <alignment horizontal="left" indent="2"/>
    </xf>
    <xf numFmtId="0" fontId="3" fillId="0" borderId="55" xfId="0" applyFont="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3" fillId="0" borderId="10"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0" fillId="0" borderId="12" xfId="0" applyFont="1" applyFill="1" applyBorder="1" applyAlignment="1">
      <alignment horizontal="left" indent="2"/>
    </xf>
    <xf numFmtId="0" fontId="0" fillId="0" borderId="13" xfId="0" applyFont="1" applyFill="1" applyBorder="1" applyAlignment="1">
      <alignment horizontal="left" indent="2"/>
    </xf>
    <xf numFmtId="0" fontId="2" fillId="0" borderId="27" xfId="0" applyFont="1" applyBorder="1" applyAlignment="1">
      <alignment horizontal="left"/>
    </xf>
    <xf numFmtId="0" fontId="0" fillId="0" borderId="12" xfId="0" applyFill="1" applyBorder="1" applyAlignment="1">
      <alignment horizontal="right"/>
    </xf>
    <xf numFmtId="0" fontId="0" fillId="0" borderId="13" xfId="0" applyFill="1" applyBorder="1" applyAlignment="1">
      <alignment horizontal="right"/>
    </xf>
    <xf numFmtId="168" fontId="2" fillId="0" borderId="46" xfId="0" applyNumberFormat="1" applyFont="1" applyFill="1" applyBorder="1" applyAlignment="1">
      <alignment horizontal="left"/>
    </xf>
    <xf numFmtId="168" fontId="2" fillId="0" borderId="27" xfId="0" applyNumberFormat="1" applyFont="1" applyFill="1" applyBorder="1" applyAlignment="1">
      <alignment horizontal="left"/>
    </xf>
    <xf numFmtId="0" fontId="0" fillId="0" borderId="56" xfId="0" applyFont="1" applyFill="1" applyBorder="1" applyAlignment="1">
      <alignment horizontal="right"/>
    </xf>
    <xf numFmtId="0" fontId="0" fillId="0" borderId="21" xfId="0" applyFont="1" applyFill="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57" xfId="0" applyFont="1" applyBorder="1" applyAlignment="1">
      <alignment horizontal="right"/>
    </xf>
    <xf numFmtId="0" fontId="0" fillId="0" borderId="17" xfId="0" applyFont="1" applyBorder="1" applyAlignment="1">
      <alignment horizontal="right"/>
    </xf>
    <xf numFmtId="0" fontId="0" fillId="0" borderId="13" xfId="0" applyFont="1" applyFill="1" applyBorder="1" applyAlignment="1">
      <alignment horizontal="right"/>
    </xf>
    <xf numFmtId="0" fontId="0" fillId="0" borderId="11" xfId="0" applyFont="1" applyFill="1" applyBorder="1" applyAlignment="1">
      <alignment horizontal="right"/>
    </xf>
    <xf numFmtId="0" fontId="0" fillId="0" borderId="38" xfId="0" applyFont="1" applyBorder="1" applyAlignment="1">
      <alignment horizontal="center" wrapText="1"/>
    </xf>
    <xf numFmtId="0" fontId="23" fillId="0" borderId="23" xfId="0" applyFont="1" applyBorder="1" applyAlignment="1">
      <alignment horizontal="center" vertical="center" textRotation="90" wrapText="1"/>
    </xf>
    <xf numFmtId="0" fontId="0" fillId="0" borderId="25" xfId="0" applyBorder="1" applyAlignment="1">
      <alignment/>
    </xf>
    <xf numFmtId="0" fontId="0" fillId="0" borderId="35" xfId="0" applyBorder="1" applyAlignment="1">
      <alignment/>
    </xf>
    <xf numFmtId="0" fontId="0" fillId="0" borderId="11" xfId="0" applyFont="1" applyBorder="1" applyAlignment="1">
      <alignment horizontal="right"/>
    </xf>
    <xf numFmtId="0" fontId="24" fillId="0" borderId="23" xfId="0" applyFont="1" applyBorder="1" applyAlignment="1">
      <alignment horizontal="center" vertical="center" textRotation="90" wrapText="1"/>
    </xf>
    <xf numFmtId="0" fontId="24" fillId="0" borderId="25" xfId="0" applyFont="1" applyBorder="1" applyAlignment="1">
      <alignment horizontal="center" vertical="center" textRotation="90" wrapText="1"/>
    </xf>
    <xf numFmtId="0" fontId="24" fillId="0" borderId="35" xfId="0" applyFont="1" applyBorder="1" applyAlignment="1">
      <alignment horizontal="center" vertical="center" textRotation="90"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54" xfId="0" applyFont="1" applyBorder="1" applyAlignment="1">
      <alignment horizontal="center"/>
    </xf>
    <xf numFmtId="0" fontId="0" fillId="0" borderId="12" xfId="0" applyFont="1" applyFill="1" applyBorder="1" applyAlignment="1">
      <alignment horizontal="right"/>
    </xf>
    <xf numFmtId="165" fontId="19" fillId="2" borderId="46" xfId="0" applyNumberFormat="1" applyFont="1" applyFill="1" applyBorder="1" applyAlignment="1">
      <alignment horizontal="left"/>
    </xf>
    <xf numFmtId="165" fontId="19" fillId="2" borderId="27" xfId="0" applyNumberFormat="1" applyFont="1" applyFill="1" applyBorder="1" applyAlignment="1">
      <alignment horizontal="left"/>
    </xf>
    <xf numFmtId="0" fontId="0" fillId="0" borderId="58" xfId="0" applyFont="1" applyFill="1" applyBorder="1" applyAlignment="1">
      <alignment horizontal="left" indent="1"/>
    </xf>
    <xf numFmtId="0" fontId="0" fillId="0" borderId="13" xfId="0" applyFont="1" applyFill="1" applyBorder="1" applyAlignment="1">
      <alignment horizontal="left" indent="1"/>
    </xf>
    <xf numFmtId="0" fontId="18" fillId="13" borderId="59" xfId="0" applyFont="1" applyFill="1" applyBorder="1" applyAlignment="1">
      <alignment horizontal="right"/>
    </xf>
    <xf numFmtId="0" fontId="18" fillId="13" borderId="60" xfId="0" applyFont="1" applyFill="1" applyBorder="1" applyAlignment="1">
      <alignment horizontal="right"/>
    </xf>
    <xf numFmtId="0" fontId="19" fillId="0" borderId="58" xfId="0" applyFont="1" applyFill="1" applyBorder="1" applyAlignment="1">
      <alignment horizontal="right"/>
    </xf>
    <xf numFmtId="0" fontId="19" fillId="0" borderId="10" xfId="0" applyFont="1" applyFill="1" applyBorder="1" applyAlignment="1">
      <alignment horizontal="right"/>
    </xf>
    <xf numFmtId="0" fontId="19" fillId="0" borderId="13" xfId="0" applyFont="1" applyFill="1" applyBorder="1" applyAlignment="1">
      <alignment horizontal="right"/>
    </xf>
    <xf numFmtId="0" fontId="19" fillId="0" borderId="47" xfId="0" applyFont="1" applyBorder="1" applyAlignment="1">
      <alignment horizontal="right"/>
    </xf>
    <xf numFmtId="0" fontId="19" fillId="0" borderId="48" xfId="0" applyFont="1" applyBorder="1" applyAlignment="1">
      <alignment horizontal="right"/>
    </xf>
    <xf numFmtId="0" fontId="19" fillId="0" borderId="57" xfId="0" applyFont="1" applyBorder="1" applyAlignment="1">
      <alignment horizontal="right"/>
    </xf>
    <xf numFmtId="0" fontId="2" fillId="0" borderId="59" xfId="0" applyFont="1" applyFill="1" applyBorder="1" applyAlignment="1">
      <alignment horizontal="right"/>
    </xf>
    <xf numFmtId="0" fontId="2" fillId="0" borderId="56" xfId="0" applyFont="1" applyFill="1" applyBorder="1" applyAlignment="1">
      <alignment horizontal="right"/>
    </xf>
    <xf numFmtId="0" fontId="3" fillId="0" borderId="58" xfId="0" applyFont="1" applyFill="1" applyBorder="1" applyAlignment="1">
      <alignment/>
    </xf>
    <xf numFmtId="0" fontId="3" fillId="0" borderId="13" xfId="0" applyFont="1" applyFill="1" applyBorder="1" applyAlignment="1">
      <alignment/>
    </xf>
    <xf numFmtId="0" fontId="3" fillId="0" borderId="47" xfId="0" applyFont="1" applyFill="1" applyBorder="1" applyAlignment="1">
      <alignment horizontal="right"/>
    </xf>
    <xf numFmtId="0" fontId="3" fillId="0" borderId="48" xfId="0" applyFont="1" applyFill="1" applyBorder="1" applyAlignment="1">
      <alignment horizontal="right"/>
    </xf>
    <xf numFmtId="0" fontId="3" fillId="0" borderId="58" xfId="0" applyFont="1" applyBorder="1" applyAlignment="1">
      <alignment horizontal="right"/>
    </xf>
    <xf numFmtId="0" fontId="3" fillId="0" borderId="10" xfId="0" applyFont="1" applyBorder="1" applyAlignment="1">
      <alignment horizontal="right"/>
    </xf>
    <xf numFmtId="0" fontId="19" fillId="2" borderId="59" xfId="0" applyFont="1" applyFill="1" applyBorder="1" applyAlignment="1">
      <alignment horizontal="right"/>
    </xf>
    <xf numFmtId="0" fontId="19" fillId="2" borderId="60" xfId="0" applyFont="1" applyFill="1" applyBorder="1" applyAlignment="1">
      <alignment horizontal="right"/>
    </xf>
    <xf numFmtId="0" fontId="3" fillId="0" borderId="32" xfId="0" applyFont="1" applyFill="1" applyBorder="1" applyAlignment="1">
      <alignment/>
    </xf>
    <xf numFmtId="0" fontId="3" fillId="0" borderId="32" xfId="0" applyFont="1" applyBorder="1" applyAlignment="1">
      <alignment/>
    </xf>
    <xf numFmtId="0" fontId="2" fillId="0" borderId="31" xfId="0" applyFont="1" applyFill="1" applyBorder="1" applyAlignment="1">
      <alignment horizontal="right"/>
    </xf>
    <xf numFmtId="0" fontId="0" fillId="0" borderId="61" xfId="0" applyFont="1" applyBorder="1" applyAlignment="1">
      <alignment horizontal="right"/>
    </xf>
    <xf numFmtId="14" fontId="2" fillId="0" borderId="46" xfId="0" applyNumberFormat="1" applyFont="1" applyFill="1" applyBorder="1" applyAlignment="1">
      <alignment horizontal="left"/>
    </xf>
    <xf numFmtId="14" fontId="2" fillId="0" borderId="27" xfId="0" applyNumberFormat="1" applyFont="1" applyFill="1" applyBorder="1" applyAlignment="1">
      <alignment horizontal="left"/>
    </xf>
    <xf numFmtId="0" fontId="5" fillId="0" borderId="32" xfId="0" applyFont="1" applyFill="1" applyBorder="1" applyAlignment="1">
      <alignment horizontal="left"/>
    </xf>
    <xf numFmtId="165" fontId="19" fillId="2" borderId="26" xfId="0" applyNumberFormat="1" applyFont="1" applyFill="1" applyBorder="1" applyAlignment="1">
      <alignment horizontal="right"/>
    </xf>
    <xf numFmtId="165" fontId="19" fillId="2" borderId="46" xfId="0" applyNumberFormat="1" applyFont="1" applyFill="1" applyBorder="1" applyAlignment="1">
      <alignment horizontal="right"/>
    </xf>
    <xf numFmtId="0" fontId="5" fillId="0" borderId="0" xfId="0" applyFont="1" applyFill="1" applyBorder="1" applyAlignment="1">
      <alignment horizontal="left"/>
    </xf>
    <xf numFmtId="0" fontId="0" fillId="0" borderId="58" xfId="0" applyFont="1" applyFill="1" applyBorder="1" applyAlignment="1">
      <alignment/>
    </xf>
    <xf numFmtId="0" fontId="4" fillId="0" borderId="62" xfId="0" applyFont="1" applyBorder="1" applyAlignment="1">
      <alignment horizontal="center" wrapText="1"/>
    </xf>
    <xf numFmtId="0" fontId="4" fillId="0" borderId="57" xfId="0" applyFont="1" applyBorder="1" applyAlignment="1">
      <alignment horizontal="center" wrapText="1"/>
    </xf>
    <xf numFmtId="42" fontId="6" fillId="0" borderId="48" xfId="0" applyNumberFormat="1" applyFont="1" applyFill="1" applyBorder="1" applyAlignment="1">
      <alignment/>
    </xf>
    <xf numFmtId="42" fontId="6" fillId="0" borderId="49" xfId="0" applyNumberFormat="1" applyFont="1" applyFill="1" applyBorder="1" applyAlignment="1">
      <alignment/>
    </xf>
    <xf numFmtId="42" fontId="6" fillId="0" borderId="10" xfId="44" applyNumberFormat="1" applyFont="1" applyBorder="1" applyAlignment="1">
      <alignment/>
    </xf>
    <xf numFmtId="42" fontId="6" fillId="0" borderId="63" xfId="44" applyNumberFormat="1" applyFont="1" applyBorder="1" applyAlignment="1">
      <alignment/>
    </xf>
    <xf numFmtId="42" fontId="19" fillId="2" borderId="60" xfId="0" applyNumberFormat="1" applyFont="1" applyFill="1" applyBorder="1" applyAlignment="1">
      <alignment/>
    </xf>
    <xf numFmtId="42" fontId="19" fillId="2" borderId="64" xfId="0" applyNumberFormat="1" applyFont="1" applyFill="1" applyBorder="1" applyAlignment="1">
      <alignment/>
    </xf>
    <xf numFmtId="0" fontId="0" fillId="0" borderId="47" xfId="0" applyFont="1" applyFill="1" applyBorder="1" applyAlignment="1">
      <alignment/>
    </xf>
    <xf numFmtId="0" fontId="0" fillId="0" borderId="57" xfId="0" applyFont="1" applyFill="1" applyBorder="1" applyAlignment="1">
      <alignment/>
    </xf>
    <xf numFmtId="0" fontId="2" fillId="0" borderId="61" xfId="0" applyFont="1" applyFill="1" applyBorder="1" applyAlignment="1">
      <alignment horizontal="right"/>
    </xf>
    <xf numFmtId="170" fontId="0" fillId="0" borderId="12" xfId="0" applyNumberFormat="1" applyBorder="1" applyAlignment="1">
      <alignment horizontal="center"/>
    </xf>
    <xf numFmtId="0" fontId="0" fillId="0" borderId="13" xfId="0" applyBorder="1" applyAlignment="1">
      <alignment horizontal="center"/>
    </xf>
    <xf numFmtId="0" fontId="2" fillId="0" borderId="16" xfId="0" applyFont="1" applyBorder="1" applyAlignment="1">
      <alignment horizontal="right"/>
    </xf>
    <xf numFmtId="0" fontId="2" fillId="0" borderId="17" xfId="0" applyFont="1" applyBorder="1" applyAlignment="1">
      <alignment/>
    </xf>
    <xf numFmtId="0" fontId="2" fillId="0" borderId="33" xfId="0" applyFont="1" applyBorder="1" applyAlignment="1">
      <alignment horizontal="right"/>
    </xf>
    <xf numFmtId="0" fontId="2" fillId="0" borderId="11" xfId="0" applyFont="1" applyBorder="1" applyAlignment="1">
      <alignment/>
    </xf>
    <xf numFmtId="165" fontId="0" fillId="0" borderId="65" xfId="0" applyNumberFormat="1" applyBorder="1" applyAlignment="1">
      <alignment horizontal="right"/>
    </xf>
    <xf numFmtId="165" fontId="0" fillId="0" borderId="28" xfId="0" applyNumberFormat="1" applyBorder="1" applyAlignment="1">
      <alignment horizontal="right"/>
    </xf>
    <xf numFmtId="0" fontId="2" fillId="0" borderId="31" xfId="0" applyFont="1" applyBorder="1" applyAlignment="1">
      <alignment horizontal="right"/>
    </xf>
    <xf numFmtId="0" fontId="2" fillId="0" borderId="32" xfId="0" applyFont="1" applyBorder="1" applyAlignment="1">
      <alignment/>
    </xf>
    <xf numFmtId="0" fontId="2" fillId="0" borderId="61" xfId="0" applyFont="1" applyBorder="1" applyAlignment="1">
      <alignment/>
    </xf>
    <xf numFmtId="0" fontId="2" fillId="0" borderId="19" xfId="0" applyFont="1" applyBorder="1" applyAlignment="1">
      <alignment horizontal="right"/>
    </xf>
    <xf numFmtId="0" fontId="2" fillId="0" borderId="21" xfId="0" applyFont="1" applyBorder="1" applyAlignment="1">
      <alignment/>
    </xf>
    <xf numFmtId="165" fontId="19" fillId="0" borderId="12" xfId="0" applyNumberFormat="1" applyFont="1" applyBorder="1" applyAlignment="1">
      <alignment/>
    </xf>
    <xf numFmtId="165" fontId="19" fillId="0" borderId="63" xfId="0" applyNumberFormat="1" applyFont="1" applyBorder="1" applyAlignment="1">
      <alignment/>
    </xf>
    <xf numFmtId="165" fontId="18" fillId="13" borderId="60" xfId="0" applyNumberFormat="1" applyFont="1" applyFill="1" applyBorder="1" applyAlignment="1">
      <alignment/>
    </xf>
    <xf numFmtId="165" fontId="18" fillId="13" borderId="64" xfId="0" applyNumberFormat="1" applyFont="1" applyFill="1" applyBorder="1" applyAlignment="1">
      <alignment/>
    </xf>
    <xf numFmtId="165" fontId="19" fillId="0" borderId="62" xfId="0" applyNumberFormat="1" applyFont="1" applyBorder="1" applyAlignment="1">
      <alignment/>
    </xf>
    <xf numFmtId="165" fontId="19" fillId="0" borderId="49"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9">
    <dxf>
      <font>
        <color rgb="FFFF0000"/>
      </font>
    </dxf>
    <dxf>
      <font>
        <color rgb="FFFF0000"/>
      </font>
    </dxf>
    <dxf>
      <font>
        <color rgb="FFFF0000"/>
      </font>
    </dxf>
    <dxf>
      <font>
        <color rgb="FFFF0000"/>
      </font>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color auto="1"/>
      </font>
      <fill>
        <patternFill>
          <bgColor rgb="FFFF7C80"/>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b/>
        <i val="0"/>
        <color rgb="FFFF0000"/>
      </font>
    </dxf>
    <dxf>
      <font>
        <b/>
        <i val="0"/>
        <color rgb="FFFF0000"/>
      </font>
    </dxf>
    <dxf>
      <font>
        <color rgb="FF9C0006"/>
      </font>
      <fill>
        <patternFill>
          <bgColor rgb="FFFFC7CE"/>
        </patternFill>
      </fill>
    </dxf>
    <dxf>
      <font>
        <b val="0"/>
        <i val="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HD%20HTF%20Application%20Exhibit%20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ng Budget"/>
      <sheetName val="Project SqFt"/>
      <sheetName val="Development Budget"/>
      <sheetName val="30-year Cash Flow Projection"/>
      <sheetName val="Calculation of HTF Request"/>
      <sheetName val=" 1"/>
    </sheetNames>
    <sheetDataSet>
      <sheetData sheetId="0">
        <row r="12">
          <cell r="B12" t="str">
            <v># BR</v>
          </cell>
          <cell r="E12" t="str">
            <v># Units</v>
          </cell>
        </row>
        <row r="23">
          <cell r="B23" t="str">
            <v>Totals:</v>
          </cell>
          <cell r="E23">
            <v>0</v>
          </cell>
        </row>
        <row r="24">
          <cell r="B24" t="str">
            <v>Less: Vacancy Factor</v>
          </cell>
        </row>
        <row r="25">
          <cell r="B25" t="str">
            <v>Effective Gross Income (HTF Units):</v>
          </cell>
        </row>
        <row r="27">
          <cell r="B27" t="str">
            <v>Non-HTF Units</v>
          </cell>
        </row>
        <row r="28">
          <cell r="B28" t="str">
            <v># BR</v>
          </cell>
          <cell r="E28" t="str">
            <v># Units</v>
          </cell>
        </row>
        <row r="39">
          <cell r="B39" t="str">
            <v>Totals:</v>
          </cell>
          <cell r="E39">
            <v>0</v>
          </cell>
        </row>
        <row r="40">
          <cell r="B40" t="str">
            <v>Less: Vacancy Factor</v>
          </cell>
        </row>
        <row r="41">
          <cell r="B41" t="str">
            <v>Effective Gross Income (Non-HTF Units):</v>
          </cell>
        </row>
        <row r="43">
          <cell r="B43" t="str">
            <v>Other Income</v>
          </cell>
        </row>
        <row r="44">
          <cell r="B44" t="str">
            <v>Type (Laundry, Garage or Storage Rental)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dhfa.org/Development/Program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107"/>
  <sheetViews>
    <sheetView zoomScalePageLayoutView="0" workbookViewId="0" topLeftCell="A1">
      <selection activeCell="B21" sqref="B21"/>
    </sheetView>
  </sheetViews>
  <sheetFormatPr defaultColWidth="9.140625" defaultRowHeight="12.75"/>
  <cols>
    <col min="1" max="1" width="2.7109375" style="150" customWidth="1"/>
    <col min="2" max="2" width="11.57421875" style="149" bestFit="1" customWidth="1"/>
    <col min="3" max="3" width="10.57421875" style="149" bestFit="1" customWidth="1"/>
    <col min="4" max="4" width="8.00390625" style="149" customWidth="1"/>
    <col min="5" max="5" width="8.28125" style="149" customWidth="1"/>
    <col min="6" max="7" width="16.7109375" style="149" customWidth="1"/>
    <col min="8" max="8" width="22.7109375" style="149" customWidth="1"/>
    <col min="9" max="9" width="13.57421875" style="149" bestFit="1" customWidth="1"/>
    <col min="10" max="16384" width="9.140625" style="149" customWidth="1"/>
  </cols>
  <sheetData>
    <row r="1" spans="1:8" ht="19.5" customHeight="1" thickBot="1">
      <c r="A1" s="363" t="s">
        <v>187</v>
      </c>
      <c r="B1" s="363"/>
      <c r="C1" s="363"/>
      <c r="D1" s="363"/>
      <c r="E1" s="364"/>
      <c r="F1" s="349" t="s">
        <v>191</v>
      </c>
      <c r="G1" s="350"/>
      <c r="H1" s="351"/>
    </row>
    <row r="2" spans="1:5" ht="12.75">
      <c r="A2" s="367" t="s">
        <v>126</v>
      </c>
      <c r="B2" s="367"/>
      <c r="C2" s="360"/>
      <c r="D2" s="361"/>
      <c r="E2" s="362"/>
    </row>
    <row r="3" spans="1:8" ht="12.75">
      <c r="A3" s="367" t="s">
        <v>5</v>
      </c>
      <c r="B3" s="367"/>
      <c r="C3" s="335"/>
      <c r="D3" s="336"/>
      <c r="E3" s="336"/>
      <c r="F3" s="336"/>
      <c r="G3" s="337"/>
      <c r="H3" s="151"/>
    </row>
    <row r="4" spans="1:8" ht="12.75">
      <c r="A4" s="367" t="s">
        <v>196</v>
      </c>
      <c r="B4" s="367"/>
      <c r="C4" s="335"/>
      <c r="D4" s="336"/>
      <c r="E4" s="336"/>
      <c r="F4" s="336"/>
      <c r="G4" s="337"/>
      <c r="H4" s="151"/>
    </row>
    <row r="5" spans="1:8" ht="12.75">
      <c r="A5" s="368" t="s">
        <v>249</v>
      </c>
      <c r="B5" s="368"/>
      <c r="C5" s="368"/>
      <c r="D5" s="91">
        <f>E23+E39</f>
        <v>0</v>
      </c>
      <c r="E5" s="150"/>
      <c r="F5" s="150"/>
      <c r="G5" s="150"/>
      <c r="H5" s="150"/>
    </row>
    <row r="6" spans="1:15" ht="13.5" thickBot="1">
      <c r="A6" s="368" t="s">
        <v>158</v>
      </c>
      <c r="B6" s="368"/>
      <c r="C6" s="368"/>
      <c r="D6" s="91">
        <f>E23</f>
        <v>0</v>
      </c>
      <c r="E6" s="150"/>
      <c r="F6" s="296"/>
      <c r="G6" s="297"/>
      <c r="H6" s="150"/>
      <c r="I6" s="152" t="s">
        <v>126</v>
      </c>
      <c r="J6" s="379" t="str">
        <f>IF(C2&lt;1," ",C2)</f>
        <v> </v>
      </c>
      <c r="K6" s="379"/>
      <c r="L6" s="379"/>
      <c r="M6" s="153"/>
      <c r="N6" s="153"/>
      <c r="O6" s="153"/>
    </row>
    <row r="7" spans="1:15" ht="12.75">
      <c r="A7" s="385" t="s">
        <v>288</v>
      </c>
      <c r="B7" s="386"/>
      <c r="C7" s="386"/>
      <c r="D7" s="386"/>
      <c r="E7" s="386"/>
      <c r="F7" s="387" t="s">
        <v>289</v>
      </c>
      <c r="G7" s="388"/>
      <c r="H7" s="150"/>
      <c r="I7" s="152" t="s">
        <v>5</v>
      </c>
      <c r="J7" s="320" t="str">
        <f>IF(C3&lt;1," ",C3)</f>
        <v> </v>
      </c>
      <c r="K7" s="320"/>
      <c r="L7" s="320"/>
      <c r="M7" s="320"/>
      <c r="N7" s="320"/>
      <c r="O7" s="320"/>
    </row>
    <row r="8" spans="1:15" ht="12.75">
      <c r="A8" s="323" t="s">
        <v>286</v>
      </c>
      <c r="B8" s="324"/>
      <c r="C8" s="324"/>
      <c r="D8" s="327">
        <v>0</v>
      </c>
      <c r="E8" s="328"/>
      <c r="F8" s="309">
        <f>SUM(D8:E9)</f>
        <v>0</v>
      </c>
      <c r="G8" s="310"/>
      <c r="H8" s="150"/>
      <c r="I8" s="152" t="s">
        <v>196</v>
      </c>
      <c r="J8" s="320" t="str">
        <f>IF(C4&lt;1," ",C4)</f>
        <v> </v>
      </c>
      <c r="K8" s="320"/>
      <c r="L8" s="320"/>
      <c r="M8" s="320"/>
      <c r="N8" s="320"/>
      <c r="O8" s="320"/>
    </row>
    <row r="9" spans="1:8" ht="13.5" thickBot="1">
      <c r="A9" s="325" t="s">
        <v>287</v>
      </c>
      <c r="B9" s="326"/>
      <c r="C9" s="326"/>
      <c r="D9" s="383">
        <v>0</v>
      </c>
      <c r="E9" s="384"/>
      <c r="F9" s="311"/>
      <c r="G9" s="312"/>
      <c r="H9" s="150"/>
    </row>
    <row r="10" spans="1:16" ht="18">
      <c r="A10" s="366" t="s">
        <v>162</v>
      </c>
      <c r="B10" s="366"/>
      <c r="C10" s="366"/>
      <c r="D10" s="366"/>
      <c r="E10" s="366"/>
      <c r="F10" s="366"/>
      <c r="G10" s="366"/>
      <c r="H10" s="151"/>
      <c r="I10" s="380" t="s">
        <v>281</v>
      </c>
      <c r="J10" s="381"/>
      <c r="K10" s="381"/>
      <c r="L10" s="381"/>
      <c r="M10" s="381"/>
      <c r="N10" s="381"/>
      <c r="O10" s="381"/>
      <c r="P10" s="382"/>
    </row>
    <row r="11" spans="2:16" ht="15.75">
      <c r="B11" s="365" t="s">
        <v>253</v>
      </c>
      <c r="C11" s="365"/>
      <c r="D11" s="365"/>
      <c r="E11" s="365"/>
      <c r="F11" s="365"/>
      <c r="G11" s="365"/>
      <c r="H11" s="153"/>
      <c r="I11" s="246"/>
      <c r="J11" s="245" t="s">
        <v>236</v>
      </c>
      <c r="K11" s="245" t="s">
        <v>237</v>
      </c>
      <c r="L11" s="245" t="s">
        <v>225</v>
      </c>
      <c r="M11" s="245" t="s">
        <v>209</v>
      </c>
      <c r="N11" s="245" t="s">
        <v>226</v>
      </c>
      <c r="O11" s="245" t="s">
        <v>227</v>
      </c>
      <c r="P11" s="247" t="s">
        <v>228</v>
      </c>
    </row>
    <row r="12" spans="1:16" ht="12.75">
      <c r="A12" s="154"/>
      <c r="B12" s="155" t="s">
        <v>145</v>
      </c>
      <c r="C12" s="155" t="s">
        <v>256</v>
      </c>
      <c r="D12" s="155" t="s">
        <v>254</v>
      </c>
      <c r="E12" s="156" t="s">
        <v>1</v>
      </c>
      <c r="F12" s="156" t="s">
        <v>31</v>
      </c>
      <c r="G12" s="156" t="s">
        <v>30</v>
      </c>
      <c r="H12" s="153"/>
      <c r="I12" s="205" t="s">
        <v>197</v>
      </c>
      <c r="J12" s="222"/>
      <c r="K12" s="75"/>
      <c r="L12" s="223"/>
      <c r="M12" s="223"/>
      <c r="N12" s="223"/>
      <c r="O12" s="223"/>
      <c r="P12" s="224"/>
    </row>
    <row r="13" spans="1:16" ht="12.75">
      <c r="A13" s="157"/>
      <c r="B13" s="75"/>
      <c r="C13" s="75"/>
      <c r="D13" s="226"/>
      <c r="E13" s="75"/>
      <c r="F13" s="77">
        <v>0</v>
      </c>
      <c r="G13" s="158">
        <f aca="true" t="shared" si="0" ref="G13:G22">E13*F13*12</f>
        <v>0</v>
      </c>
      <c r="I13" s="205" t="s">
        <v>198</v>
      </c>
      <c r="J13" s="75"/>
      <c r="K13" s="222"/>
      <c r="L13" s="223"/>
      <c r="M13" s="223"/>
      <c r="N13" s="223"/>
      <c r="O13" s="223"/>
      <c r="P13" s="224"/>
    </row>
    <row r="14" spans="1:16" ht="12.75">
      <c r="A14" s="157"/>
      <c r="B14" s="75"/>
      <c r="C14" s="75"/>
      <c r="D14" s="226"/>
      <c r="E14" s="75"/>
      <c r="F14" s="77">
        <v>0</v>
      </c>
      <c r="G14" s="158">
        <f t="shared" si="0"/>
        <v>0</v>
      </c>
      <c r="I14" s="205" t="s">
        <v>199</v>
      </c>
      <c r="J14" s="222"/>
      <c r="K14" s="222"/>
      <c r="L14" s="223"/>
      <c r="M14" s="223"/>
      <c r="N14" s="223"/>
      <c r="O14" s="223"/>
      <c r="P14" s="224"/>
    </row>
    <row r="15" spans="1:16" ht="12.75">
      <c r="A15" s="157"/>
      <c r="B15" s="222"/>
      <c r="C15" s="75"/>
      <c r="D15" s="226"/>
      <c r="E15" s="75"/>
      <c r="F15" s="77">
        <v>0</v>
      </c>
      <c r="G15" s="158">
        <f t="shared" si="0"/>
        <v>0</v>
      </c>
      <c r="I15" s="205" t="s">
        <v>200</v>
      </c>
      <c r="J15" s="206"/>
      <c r="K15" s="222"/>
      <c r="L15" s="223"/>
      <c r="M15" s="223"/>
      <c r="N15" s="223"/>
      <c r="O15" s="223"/>
      <c r="P15" s="224"/>
    </row>
    <row r="16" spans="1:16" ht="12.75">
      <c r="A16" s="157"/>
      <c r="B16" s="222"/>
      <c r="C16" s="75"/>
      <c r="D16" s="226"/>
      <c r="E16" s="75"/>
      <c r="F16" s="77">
        <v>0</v>
      </c>
      <c r="G16" s="158">
        <f t="shared" si="0"/>
        <v>0</v>
      </c>
      <c r="I16" s="205" t="s">
        <v>251</v>
      </c>
      <c r="J16" s="206"/>
      <c r="K16" s="222"/>
      <c r="L16" s="223"/>
      <c r="M16" s="223"/>
      <c r="N16" s="223"/>
      <c r="O16" s="223"/>
      <c r="P16" s="224"/>
    </row>
    <row r="17" spans="1:16" ht="12.75">
      <c r="A17" s="157"/>
      <c r="B17" s="75"/>
      <c r="C17" s="75"/>
      <c r="D17" s="226"/>
      <c r="E17" s="75"/>
      <c r="F17" s="77">
        <v>0</v>
      </c>
      <c r="G17" s="158">
        <f t="shared" si="0"/>
        <v>0</v>
      </c>
      <c r="I17" s="205" t="s">
        <v>252</v>
      </c>
      <c r="J17" s="206"/>
      <c r="K17" s="222"/>
      <c r="L17" s="223"/>
      <c r="M17" s="223"/>
      <c r="N17" s="223"/>
      <c r="O17" s="223"/>
      <c r="P17" s="224"/>
    </row>
    <row r="18" spans="1:16" ht="12.75">
      <c r="A18" s="157"/>
      <c r="B18" s="75"/>
      <c r="C18" s="75"/>
      <c r="D18" s="226"/>
      <c r="E18" s="75"/>
      <c r="F18" s="77">
        <v>0</v>
      </c>
      <c r="G18" s="158">
        <f t="shared" si="0"/>
        <v>0</v>
      </c>
      <c r="I18" s="205" t="s">
        <v>56</v>
      </c>
      <c r="J18" s="206"/>
      <c r="K18" s="222"/>
      <c r="L18" s="223"/>
      <c r="M18" s="223"/>
      <c r="N18" s="223"/>
      <c r="O18" s="223"/>
      <c r="P18" s="224"/>
    </row>
    <row r="19" spans="1:16" ht="12.75">
      <c r="A19" s="157"/>
      <c r="B19" s="75"/>
      <c r="C19" s="75"/>
      <c r="D19" s="226"/>
      <c r="E19" s="75"/>
      <c r="F19" s="77">
        <v>0</v>
      </c>
      <c r="G19" s="158">
        <f t="shared" si="0"/>
        <v>0</v>
      </c>
      <c r="I19" s="205" t="s">
        <v>201</v>
      </c>
      <c r="J19" s="206"/>
      <c r="K19" s="222"/>
      <c r="L19" s="223"/>
      <c r="M19" s="223"/>
      <c r="N19" s="223"/>
      <c r="O19" s="223"/>
      <c r="P19" s="224"/>
    </row>
    <row r="20" spans="1:16" ht="13.5" thickBot="1">
      <c r="A20" s="157"/>
      <c r="B20" s="75"/>
      <c r="C20" s="75"/>
      <c r="D20" s="226"/>
      <c r="E20" s="75"/>
      <c r="F20" s="77">
        <v>0</v>
      </c>
      <c r="G20" s="158">
        <f t="shared" si="0"/>
        <v>0</v>
      </c>
      <c r="I20" s="207" t="s">
        <v>263</v>
      </c>
      <c r="J20" s="208"/>
      <c r="K20" s="208"/>
      <c r="L20" s="242">
        <f>SUMIF(K12:K19,D106,L12:L19)</f>
        <v>0</v>
      </c>
      <c r="M20" s="242">
        <f>SUMIF(K12:K19,D106,M12:M19)</f>
        <v>0</v>
      </c>
      <c r="N20" s="242">
        <f>SUMIF(K12:K19,D106,N12:N19)</f>
        <v>0</v>
      </c>
      <c r="O20" s="242">
        <f>SUMIF(K12:K19,D106,O12:O19)</f>
        <v>0</v>
      </c>
      <c r="P20" s="256">
        <f>SUMIF(K12:K19,D106,P12:P19)</f>
        <v>0</v>
      </c>
    </row>
    <row r="21" spans="1:16" ht="12.75">
      <c r="A21" s="157"/>
      <c r="B21" s="75"/>
      <c r="C21" s="75"/>
      <c r="D21" s="226"/>
      <c r="E21" s="75"/>
      <c r="F21" s="77">
        <v>0</v>
      </c>
      <c r="G21" s="158">
        <f t="shared" si="0"/>
        <v>0</v>
      </c>
      <c r="L21" s="329" t="s">
        <v>258</v>
      </c>
      <c r="M21" s="330"/>
      <c r="N21" s="330"/>
      <c r="O21" s="330"/>
      <c r="P21" s="331"/>
    </row>
    <row r="22" spans="1:16" ht="12.75">
      <c r="A22" s="157"/>
      <c r="B22" s="75"/>
      <c r="C22" s="75"/>
      <c r="D22" s="226"/>
      <c r="E22" s="75"/>
      <c r="F22" s="77">
        <v>0</v>
      </c>
      <c r="G22" s="158">
        <f t="shared" si="0"/>
        <v>0</v>
      </c>
      <c r="L22" s="257" t="s">
        <v>225</v>
      </c>
      <c r="M22" s="245" t="s">
        <v>209</v>
      </c>
      <c r="N22" s="245" t="s">
        <v>226</v>
      </c>
      <c r="O22" s="245" t="s">
        <v>227</v>
      </c>
      <c r="P22" s="247" t="s">
        <v>228</v>
      </c>
    </row>
    <row r="23" spans="2:16" ht="13.5" thickBot="1">
      <c r="B23" s="159" t="s">
        <v>154</v>
      </c>
      <c r="C23" s="248" t="s">
        <v>152</v>
      </c>
      <c r="D23" s="249">
        <f>SUM(D13:D22)</f>
        <v>0</v>
      </c>
      <c r="E23" s="160">
        <f>SUM(E13:E22)</f>
        <v>0</v>
      </c>
      <c r="F23" s="161" t="s">
        <v>153</v>
      </c>
      <c r="G23" s="162">
        <f>SUM(G13:G22)</f>
        <v>0</v>
      </c>
      <c r="L23" s="260">
        <v>0</v>
      </c>
      <c r="M23" s="261">
        <v>0</v>
      </c>
      <c r="N23" s="261">
        <v>0</v>
      </c>
      <c r="O23" s="261">
        <v>0</v>
      </c>
      <c r="P23" s="253">
        <v>0</v>
      </c>
    </row>
    <row r="24" spans="2:16" ht="12.75">
      <c r="B24" s="321" t="s">
        <v>151</v>
      </c>
      <c r="C24" s="322"/>
      <c r="D24" s="322"/>
      <c r="E24" s="322"/>
      <c r="F24" s="164">
        <v>0.07</v>
      </c>
      <c r="G24" s="162">
        <f>-G23*F24</f>
        <v>0</v>
      </c>
      <c r="L24" s="332" t="s">
        <v>255</v>
      </c>
      <c r="M24" s="333"/>
      <c r="N24" s="333"/>
      <c r="O24" s="333"/>
      <c r="P24" s="334"/>
    </row>
    <row r="25" spans="1:16" ht="15">
      <c r="A25" s="169"/>
      <c r="B25" s="357" t="s">
        <v>155</v>
      </c>
      <c r="C25" s="358"/>
      <c r="D25" s="358"/>
      <c r="E25" s="358"/>
      <c r="F25" s="358"/>
      <c r="G25" s="166">
        <f>G23+G24</f>
        <v>0</v>
      </c>
      <c r="H25" s="163"/>
      <c r="L25" s="257" t="s">
        <v>225</v>
      </c>
      <c r="M25" s="245" t="s">
        <v>209</v>
      </c>
      <c r="N25" s="245" t="s">
        <v>226</v>
      </c>
      <c r="O25" s="245" t="s">
        <v>227</v>
      </c>
      <c r="P25" s="247" t="s">
        <v>228</v>
      </c>
    </row>
    <row r="26" spans="1:16" s="165" customFormat="1" ht="15.75" thickBot="1">
      <c r="A26" s="150"/>
      <c r="B26" s="149"/>
      <c r="C26" s="149"/>
      <c r="D26" s="149"/>
      <c r="E26" s="149"/>
      <c r="F26" s="149"/>
      <c r="G26" s="149"/>
      <c r="H26" s="149"/>
      <c r="I26" s="149"/>
      <c r="J26" s="149"/>
      <c r="K26" s="149"/>
      <c r="L26" s="258">
        <f>L23-L20</f>
        <v>0</v>
      </c>
      <c r="M26" s="259">
        <f>M23-M20</f>
        <v>0</v>
      </c>
      <c r="N26" s="259">
        <f>N23-N20</f>
        <v>0</v>
      </c>
      <c r="O26" s="259">
        <f>O23-O20</f>
        <v>0</v>
      </c>
      <c r="P26" s="243">
        <f>P23-P20</f>
        <v>0</v>
      </c>
    </row>
    <row r="27" spans="1:16" ht="15.75">
      <c r="A27" s="263"/>
      <c r="B27" s="365" t="s">
        <v>156</v>
      </c>
      <c r="C27" s="365"/>
      <c r="D27" s="365"/>
      <c r="E27" s="365"/>
      <c r="F27" s="365"/>
      <c r="G27" s="365"/>
      <c r="H27" s="167"/>
      <c r="K27" s="157"/>
      <c r="L27" s="332" t="s">
        <v>280</v>
      </c>
      <c r="M27" s="333"/>
      <c r="N27" s="333"/>
      <c r="O27" s="333"/>
      <c r="P27" s="334"/>
    </row>
    <row r="28" spans="1:16" ht="12.75" customHeight="1">
      <c r="A28" s="154"/>
      <c r="B28" s="155" t="s">
        <v>145</v>
      </c>
      <c r="C28" s="155" t="s">
        <v>257</v>
      </c>
      <c r="D28" s="155" t="s">
        <v>285</v>
      </c>
      <c r="E28" s="156" t="s">
        <v>1</v>
      </c>
      <c r="F28" s="156" t="s">
        <v>31</v>
      </c>
      <c r="G28" s="156" t="s">
        <v>30</v>
      </c>
      <c r="K28" s="157"/>
      <c r="L28" s="257" t="s">
        <v>225</v>
      </c>
      <c r="M28" s="245" t="s">
        <v>209</v>
      </c>
      <c r="N28" s="245" t="s">
        <v>226</v>
      </c>
      <c r="O28" s="245" t="s">
        <v>227</v>
      </c>
      <c r="P28" s="247" t="s">
        <v>228</v>
      </c>
    </row>
    <row r="29" spans="1:16" ht="12.75" customHeight="1" thickBot="1">
      <c r="A29" s="157"/>
      <c r="B29" s="75"/>
      <c r="C29" s="75"/>
      <c r="D29" s="298"/>
      <c r="E29" s="75"/>
      <c r="F29" s="77">
        <v>0</v>
      </c>
      <c r="G29" s="158">
        <f aca="true" t="shared" si="1" ref="G29:G38">E29*F29*12</f>
        <v>0</v>
      </c>
      <c r="H29" s="153"/>
      <c r="K29" s="157"/>
      <c r="L29" s="260">
        <v>0</v>
      </c>
      <c r="M29" s="261">
        <v>0</v>
      </c>
      <c r="N29" s="261">
        <v>0</v>
      </c>
      <c r="O29" s="261">
        <v>0</v>
      </c>
      <c r="P29" s="253">
        <v>0</v>
      </c>
    </row>
    <row r="30" spans="1:14" ht="12.75">
      <c r="A30" s="157"/>
      <c r="B30" s="75"/>
      <c r="C30" s="75"/>
      <c r="D30" s="298"/>
      <c r="E30" s="75"/>
      <c r="F30" s="77">
        <v>0</v>
      </c>
      <c r="G30" s="158">
        <f t="shared" si="1"/>
        <v>0</v>
      </c>
      <c r="K30" s="157"/>
      <c r="L30" s="254"/>
      <c r="M30" s="262"/>
      <c r="N30" s="157"/>
    </row>
    <row r="31" spans="1:14" ht="12.75">
      <c r="A31" s="157"/>
      <c r="B31" s="75"/>
      <c r="C31" s="75"/>
      <c r="D31" s="76"/>
      <c r="E31" s="75"/>
      <c r="F31" s="77">
        <v>0</v>
      </c>
      <c r="G31" s="158">
        <f t="shared" si="1"/>
        <v>0</v>
      </c>
      <c r="K31" s="157"/>
      <c r="L31" s="221"/>
      <c r="M31" s="255"/>
      <c r="N31" s="157"/>
    </row>
    <row r="32" spans="1:14" ht="12.75">
      <c r="A32" s="157"/>
      <c r="B32" s="75"/>
      <c r="C32" s="75"/>
      <c r="D32" s="76"/>
      <c r="E32" s="75"/>
      <c r="F32" s="77">
        <v>0</v>
      </c>
      <c r="G32" s="158">
        <f t="shared" si="1"/>
        <v>0</v>
      </c>
      <c r="K32" s="157"/>
      <c r="L32" s="221"/>
      <c r="M32" s="255"/>
      <c r="N32" s="157"/>
    </row>
    <row r="33" spans="1:14" ht="12.75">
      <c r="A33" s="157"/>
      <c r="B33" s="75"/>
      <c r="C33" s="75"/>
      <c r="D33" s="76"/>
      <c r="E33" s="75"/>
      <c r="F33" s="77">
        <v>0</v>
      </c>
      <c r="G33" s="158">
        <f t="shared" si="1"/>
        <v>0</v>
      </c>
      <c r="K33" s="157"/>
      <c r="L33" s="221"/>
      <c r="M33" s="255"/>
      <c r="N33" s="157"/>
    </row>
    <row r="34" spans="1:14" ht="12.75">
      <c r="A34" s="157"/>
      <c r="B34" s="75"/>
      <c r="C34" s="75"/>
      <c r="D34" s="76"/>
      <c r="E34" s="75"/>
      <c r="F34" s="77">
        <v>0</v>
      </c>
      <c r="G34" s="158">
        <f t="shared" si="1"/>
        <v>0</v>
      </c>
      <c r="K34" s="157"/>
      <c r="L34" s="157"/>
      <c r="M34" s="157"/>
      <c r="N34" s="157"/>
    </row>
    <row r="35" spans="1:7" ht="12.75">
      <c r="A35" s="157"/>
      <c r="B35" s="75"/>
      <c r="C35" s="75"/>
      <c r="D35" s="76"/>
      <c r="E35" s="75"/>
      <c r="F35" s="77">
        <v>0</v>
      </c>
      <c r="G35" s="158">
        <f t="shared" si="1"/>
        <v>0</v>
      </c>
    </row>
    <row r="36" spans="1:7" ht="12.75">
      <c r="A36" s="157"/>
      <c r="B36" s="75"/>
      <c r="C36" s="75"/>
      <c r="D36" s="76"/>
      <c r="E36" s="75"/>
      <c r="F36" s="77">
        <v>0</v>
      </c>
      <c r="G36" s="158">
        <f t="shared" si="1"/>
        <v>0</v>
      </c>
    </row>
    <row r="37" spans="1:7" ht="12.75">
      <c r="A37" s="157"/>
      <c r="B37" s="75"/>
      <c r="C37" s="75"/>
      <c r="D37" s="76"/>
      <c r="E37" s="75"/>
      <c r="F37" s="77">
        <v>0</v>
      </c>
      <c r="G37" s="158">
        <f t="shared" si="1"/>
        <v>0</v>
      </c>
    </row>
    <row r="38" spans="1:7" ht="12.75">
      <c r="A38" s="157"/>
      <c r="B38" s="75"/>
      <c r="C38" s="75"/>
      <c r="D38" s="76"/>
      <c r="E38" s="75"/>
      <c r="F38" s="77">
        <v>0</v>
      </c>
      <c r="G38" s="158">
        <f t="shared" si="1"/>
        <v>0</v>
      </c>
    </row>
    <row r="39" spans="2:7" ht="12.75">
      <c r="B39" s="159" t="s">
        <v>154</v>
      </c>
      <c r="C39" s="373" t="s">
        <v>246</v>
      </c>
      <c r="D39" s="374"/>
      <c r="E39" s="160">
        <f>SUM(E29:E38)</f>
        <v>0</v>
      </c>
      <c r="F39" s="161" t="s">
        <v>153</v>
      </c>
      <c r="G39" s="162">
        <f>SUM(G29:G38)</f>
        <v>0</v>
      </c>
    </row>
    <row r="40" spans="2:7" ht="12.75">
      <c r="B40" s="321" t="s">
        <v>151</v>
      </c>
      <c r="C40" s="322"/>
      <c r="D40" s="322"/>
      <c r="E40" s="322"/>
      <c r="F40" s="164">
        <v>0.07</v>
      </c>
      <c r="G40" s="162">
        <f>-G39*F40</f>
        <v>0</v>
      </c>
    </row>
    <row r="41" spans="1:16" ht="15">
      <c r="A41" s="168"/>
      <c r="B41" s="357" t="s">
        <v>157</v>
      </c>
      <c r="C41" s="358"/>
      <c r="D41" s="358"/>
      <c r="E41" s="358"/>
      <c r="F41" s="358"/>
      <c r="G41" s="166">
        <f>G39+G40</f>
        <v>0</v>
      </c>
      <c r="H41" s="163"/>
      <c r="I41" s="165"/>
      <c r="J41" s="165"/>
      <c r="K41" s="165"/>
      <c r="L41" s="165"/>
      <c r="M41" s="165"/>
      <c r="N41" s="165"/>
      <c r="O41" s="165"/>
      <c r="P41" s="165"/>
    </row>
    <row r="42" spans="1:8" s="165" customFormat="1" ht="15">
      <c r="A42" s="169"/>
      <c r="B42" s="170"/>
      <c r="C42" s="170"/>
      <c r="D42" s="170"/>
      <c r="E42" s="170"/>
      <c r="F42" s="171"/>
      <c r="G42" s="172"/>
      <c r="H42" s="149"/>
    </row>
    <row r="43" spans="1:8" s="165" customFormat="1" ht="15.75">
      <c r="A43" s="173"/>
      <c r="B43" s="365" t="s">
        <v>159</v>
      </c>
      <c r="C43" s="365"/>
      <c r="D43" s="365"/>
      <c r="E43" s="365"/>
      <c r="F43" s="365"/>
      <c r="G43" s="365"/>
      <c r="H43" s="167"/>
    </row>
    <row r="44" spans="1:16" s="165" customFormat="1" ht="15">
      <c r="A44" s="150"/>
      <c r="B44" s="352" t="s">
        <v>250</v>
      </c>
      <c r="C44" s="353"/>
      <c r="D44" s="353"/>
      <c r="E44" s="354"/>
      <c r="F44" s="156" t="s">
        <v>160</v>
      </c>
      <c r="G44" s="174" t="s">
        <v>4</v>
      </c>
      <c r="H44" s="167"/>
      <c r="I44" s="149"/>
      <c r="J44" s="149"/>
      <c r="K44" s="149"/>
      <c r="L44" s="149"/>
      <c r="M44" s="149"/>
      <c r="N44" s="149"/>
      <c r="O44" s="149"/>
      <c r="P44" s="149"/>
    </row>
    <row r="45" spans="2:8" ht="15">
      <c r="B45" s="377"/>
      <c r="C45" s="378"/>
      <c r="D45" s="378"/>
      <c r="E45" s="378"/>
      <c r="F45" s="85">
        <v>0</v>
      </c>
      <c r="G45" s="175">
        <f>F45*12</f>
        <v>0</v>
      </c>
      <c r="H45" s="167"/>
    </row>
    <row r="46" spans="2:7" ht="12.75">
      <c r="B46" s="377"/>
      <c r="C46" s="378"/>
      <c r="D46" s="378"/>
      <c r="E46" s="378"/>
      <c r="F46" s="86">
        <v>0</v>
      </c>
      <c r="G46" s="175">
        <f>F46*12</f>
        <v>0</v>
      </c>
    </row>
    <row r="47" spans="2:7" ht="12.75">
      <c r="B47" s="355" t="s">
        <v>45</v>
      </c>
      <c r="C47" s="356"/>
      <c r="D47" s="356"/>
      <c r="E47" s="356"/>
      <c r="F47" s="176">
        <f>SUM(F45:F46)</f>
        <v>0</v>
      </c>
      <c r="G47" s="177">
        <f>SUM(G45:G46)</f>
        <v>0</v>
      </c>
    </row>
    <row r="48" spans="2:7" ht="12.75">
      <c r="B48" s="321" t="s">
        <v>151</v>
      </c>
      <c r="C48" s="322"/>
      <c r="D48" s="322"/>
      <c r="E48" s="322"/>
      <c r="F48" s="164">
        <v>0.07</v>
      </c>
      <c r="G48" s="162">
        <f>-G47*F48</f>
        <v>0</v>
      </c>
    </row>
    <row r="49" spans="1:16" ht="15">
      <c r="A49" s="173"/>
      <c r="B49" s="357" t="s">
        <v>161</v>
      </c>
      <c r="C49" s="358"/>
      <c r="D49" s="358"/>
      <c r="E49" s="358"/>
      <c r="F49" s="359"/>
      <c r="G49" s="178">
        <f>G47+G48</f>
        <v>0</v>
      </c>
      <c r="I49" s="165"/>
      <c r="J49" s="165"/>
      <c r="K49" s="165"/>
      <c r="L49" s="165"/>
      <c r="M49" s="165"/>
      <c r="N49" s="165"/>
      <c r="O49" s="165"/>
      <c r="P49" s="165"/>
    </row>
    <row r="50" spans="1:8" s="165" customFormat="1" ht="15.75" thickBot="1">
      <c r="A50" s="173"/>
      <c r="B50" s="169"/>
      <c r="C50" s="169"/>
      <c r="D50" s="169"/>
      <c r="E50" s="169"/>
      <c r="F50" s="171"/>
      <c r="G50" s="172"/>
      <c r="H50" s="149"/>
    </row>
    <row r="51" spans="1:8" s="165" customFormat="1" ht="16.5" thickBot="1">
      <c r="A51" s="173"/>
      <c r="B51" s="318" t="s">
        <v>171</v>
      </c>
      <c r="C51" s="319"/>
      <c r="D51" s="319"/>
      <c r="E51" s="319"/>
      <c r="F51" s="319"/>
      <c r="G51" s="319"/>
      <c r="H51" s="179">
        <f>SUM(G25+G41+G49)</f>
        <v>0</v>
      </c>
    </row>
    <row r="52" spans="1:8" s="165" customFormat="1" ht="15">
      <c r="A52" s="150"/>
      <c r="B52" s="149"/>
      <c r="C52" s="149"/>
      <c r="D52" s="149"/>
      <c r="E52" s="149"/>
      <c r="F52" s="149"/>
      <c r="G52" s="180"/>
      <c r="H52" s="167"/>
    </row>
    <row r="53" spans="1:16" s="165" customFormat="1" ht="15">
      <c r="A53" s="150"/>
      <c r="B53" s="149"/>
      <c r="C53" s="149"/>
      <c r="D53" s="149"/>
      <c r="E53" s="149"/>
      <c r="F53" s="149"/>
      <c r="G53" s="180"/>
      <c r="I53" s="149"/>
      <c r="J53" s="149"/>
      <c r="K53" s="149"/>
      <c r="L53" s="149"/>
      <c r="M53" s="149"/>
      <c r="N53" s="149"/>
      <c r="O53" s="149"/>
      <c r="P53" s="149"/>
    </row>
    <row r="54" spans="1:8" ht="15.75">
      <c r="A54" s="366" t="s">
        <v>163</v>
      </c>
      <c r="B54" s="366"/>
      <c r="C54" s="366"/>
      <c r="D54" s="366"/>
      <c r="E54" s="366"/>
      <c r="F54" s="366"/>
      <c r="G54" s="366"/>
      <c r="H54" s="172"/>
    </row>
    <row r="55" spans="2:7" ht="15.75">
      <c r="B55" s="365" t="s">
        <v>54</v>
      </c>
      <c r="C55" s="365"/>
      <c r="D55" s="365"/>
      <c r="E55" s="365"/>
      <c r="F55" s="365"/>
      <c r="G55" s="181" t="s">
        <v>4</v>
      </c>
    </row>
    <row r="56" spans="2:7" ht="12.75">
      <c r="B56" s="315" t="s">
        <v>138</v>
      </c>
      <c r="C56" s="316"/>
      <c r="D56" s="316"/>
      <c r="E56" s="316"/>
      <c r="F56" s="317"/>
      <c r="G56" s="84">
        <v>0</v>
      </c>
    </row>
    <row r="57" spans="2:7" ht="12.75">
      <c r="B57" s="315" t="s">
        <v>46</v>
      </c>
      <c r="C57" s="316"/>
      <c r="D57" s="316"/>
      <c r="E57" s="316"/>
      <c r="F57" s="317"/>
      <c r="G57" s="77">
        <v>0</v>
      </c>
    </row>
    <row r="58" spans="2:8" ht="12.75">
      <c r="B58" s="315" t="s">
        <v>3</v>
      </c>
      <c r="C58" s="316"/>
      <c r="D58" s="316"/>
      <c r="E58" s="316"/>
      <c r="F58" s="317"/>
      <c r="G58" s="89">
        <v>0</v>
      </c>
      <c r="H58" s="180"/>
    </row>
    <row r="59" spans="2:8" ht="12.75">
      <c r="B59" s="315" t="s">
        <v>47</v>
      </c>
      <c r="C59" s="316"/>
      <c r="D59" s="316"/>
      <c r="E59" s="317"/>
      <c r="F59" s="214" t="e">
        <f>G59/H51</f>
        <v>#DIV/0!</v>
      </c>
      <c r="G59" s="77">
        <v>0</v>
      </c>
      <c r="H59" s="180"/>
    </row>
    <row r="60" spans="2:8" ht="12.75">
      <c r="B60" s="315" t="s">
        <v>48</v>
      </c>
      <c r="C60" s="316"/>
      <c r="D60" s="316"/>
      <c r="E60" s="316"/>
      <c r="F60" s="317"/>
      <c r="G60" s="89">
        <v>0</v>
      </c>
      <c r="H60" s="180"/>
    </row>
    <row r="61" spans="2:11" ht="12.75">
      <c r="B61" s="315" t="s">
        <v>49</v>
      </c>
      <c r="C61" s="316"/>
      <c r="D61" s="316"/>
      <c r="E61" s="316"/>
      <c r="F61" s="317"/>
      <c r="G61" s="77">
        <v>0</v>
      </c>
      <c r="H61" s="180"/>
      <c r="I61" s="182"/>
      <c r="J61" s="182"/>
      <c r="K61" s="182"/>
    </row>
    <row r="62" spans="2:11" ht="12.75">
      <c r="B62" s="315" t="s">
        <v>50</v>
      </c>
      <c r="C62" s="316"/>
      <c r="D62" s="316"/>
      <c r="E62" s="316"/>
      <c r="F62" s="317"/>
      <c r="G62" s="89">
        <v>0</v>
      </c>
      <c r="H62" s="180"/>
      <c r="I62" s="183"/>
      <c r="J62" s="183"/>
      <c r="K62" s="183"/>
    </row>
    <row r="63" spans="2:11" ht="12.75">
      <c r="B63" s="315" t="s">
        <v>52</v>
      </c>
      <c r="C63" s="316"/>
      <c r="D63" s="316"/>
      <c r="E63" s="341"/>
      <c r="F63" s="340"/>
      <c r="G63" s="77">
        <v>0</v>
      </c>
      <c r="H63" s="182"/>
      <c r="I63" s="184"/>
      <c r="J63" s="184"/>
      <c r="K63" s="184"/>
    </row>
    <row r="64" spans="2:11" ht="12.75" customHeight="1">
      <c r="B64" s="389" t="s">
        <v>51</v>
      </c>
      <c r="C64" s="390"/>
      <c r="D64" s="390"/>
      <c r="E64" s="390"/>
      <c r="F64" s="390"/>
      <c r="G64" s="185">
        <f>SUM(G56:G63)</f>
        <v>0</v>
      </c>
      <c r="H64" s="183"/>
      <c r="I64" s="184"/>
      <c r="J64" s="184"/>
      <c r="K64" s="184"/>
    </row>
    <row r="65" spans="2:11" ht="12.75">
      <c r="B65" s="186"/>
      <c r="C65" s="187"/>
      <c r="D65" s="187"/>
      <c r="E65" s="187"/>
      <c r="F65" s="187"/>
      <c r="G65" s="188"/>
      <c r="H65" s="184"/>
      <c r="I65" s="184"/>
      <c r="J65" s="184"/>
      <c r="K65" s="184"/>
    </row>
    <row r="66" spans="1:11" ht="15.75">
      <c r="A66" s="195"/>
      <c r="B66" s="347" t="s">
        <v>53</v>
      </c>
      <c r="C66" s="347"/>
      <c r="D66" s="347"/>
      <c r="E66" s="347"/>
      <c r="F66" s="347"/>
      <c r="G66" s="347"/>
      <c r="H66" s="184"/>
      <c r="I66" s="184"/>
      <c r="J66" s="184"/>
      <c r="K66" s="184"/>
    </row>
    <row r="67" spans="2:11" ht="12.75">
      <c r="B67" s="315" t="s">
        <v>122</v>
      </c>
      <c r="C67" s="316"/>
      <c r="D67" s="316"/>
      <c r="E67" s="316"/>
      <c r="F67" s="317"/>
      <c r="G67" s="84">
        <v>0</v>
      </c>
      <c r="H67" s="184"/>
      <c r="I67" s="184"/>
      <c r="J67" s="184"/>
      <c r="K67" s="184"/>
    </row>
    <row r="68" spans="2:11" ht="12.75">
      <c r="B68" s="315" t="s">
        <v>118</v>
      </c>
      <c r="C68" s="316"/>
      <c r="D68" s="316"/>
      <c r="E68" s="316"/>
      <c r="F68" s="317"/>
      <c r="G68" s="77">
        <v>0</v>
      </c>
      <c r="H68" s="184"/>
      <c r="I68" s="184"/>
      <c r="J68" s="184"/>
      <c r="K68" s="184"/>
    </row>
    <row r="69" spans="2:11" ht="12.75">
      <c r="B69" s="315" t="s">
        <v>123</v>
      </c>
      <c r="C69" s="316"/>
      <c r="D69" s="316"/>
      <c r="E69" s="316"/>
      <c r="F69" s="317"/>
      <c r="G69" s="89">
        <v>0</v>
      </c>
      <c r="H69" s="184"/>
      <c r="I69" s="183"/>
      <c r="J69" s="183"/>
      <c r="K69" s="183"/>
    </row>
    <row r="70" spans="2:11" ht="12.75">
      <c r="B70" s="315" t="s">
        <v>55</v>
      </c>
      <c r="C70" s="316"/>
      <c r="D70" s="316"/>
      <c r="E70" s="316"/>
      <c r="F70" s="317"/>
      <c r="G70" s="77">
        <v>0</v>
      </c>
      <c r="H70" s="184"/>
      <c r="I70" s="183"/>
      <c r="J70" s="183"/>
      <c r="K70" s="190"/>
    </row>
    <row r="71" spans="2:11" ht="12.75">
      <c r="B71" s="315" t="s">
        <v>56</v>
      </c>
      <c r="C71" s="316"/>
      <c r="D71" s="316"/>
      <c r="E71" s="316"/>
      <c r="F71" s="317"/>
      <c r="G71" s="89">
        <v>0</v>
      </c>
      <c r="H71" s="189"/>
      <c r="I71" s="183"/>
      <c r="J71" s="183"/>
      <c r="K71" s="192"/>
    </row>
    <row r="72" spans="2:11" ht="12.75">
      <c r="B72" s="344" t="s">
        <v>166</v>
      </c>
      <c r="C72" s="345"/>
      <c r="D72" s="340"/>
      <c r="E72" s="340"/>
      <c r="F72" s="340"/>
      <c r="G72" s="77">
        <v>0</v>
      </c>
      <c r="H72" s="189"/>
      <c r="I72" s="183"/>
      <c r="J72" s="183"/>
      <c r="K72" s="183"/>
    </row>
    <row r="73" spans="2:11" ht="12.75">
      <c r="B73" s="313" t="s">
        <v>66</v>
      </c>
      <c r="C73" s="314"/>
      <c r="D73" s="314"/>
      <c r="E73" s="314"/>
      <c r="F73" s="314"/>
      <c r="G73" s="193">
        <f>SUM(G67:G72)</f>
        <v>0</v>
      </c>
      <c r="H73" s="191"/>
      <c r="I73" s="183"/>
      <c r="J73" s="183"/>
      <c r="K73" s="183"/>
    </row>
    <row r="74" spans="2:11" ht="12.75">
      <c r="B74" s="186"/>
      <c r="C74" s="187"/>
      <c r="D74" s="187"/>
      <c r="E74" s="187"/>
      <c r="F74" s="187"/>
      <c r="G74" s="188"/>
      <c r="H74" s="183"/>
      <c r="I74" s="183"/>
      <c r="J74" s="183"/>
      <c r="K74" s="183"/>
    </row>
    <row r="75" spans="1:11" ht="15.75">
      <c r="A75" s="195"/>
      <c r="B75" s="347" t="s">
        <v>139</v>
      </c>
      <c r="C75" s="347"/>
      <c r="D75" s="347"/>
      <c r="E75" s="347"/>
      <c r="F75" s="347"/>
      <c r="G75" s="347"/>
      <c r="H75" s="194"/>
      <c r="I75" s="183"/>
      <c r="J75" s="183"/>
      <c r="K75" s="183"/>
    </row>
    <row r="76" spans="2:11" ht="12.75">
      <c r="B76" s="315" t="s">
        <v>116</v>
      </c>
      <c r="C76" s="316"/>
      <c r="D76" s="316"/>
      <c r="E76" s="316"/>
      <c r="F76" s="317"/>
      <c r="G76" s="84">
        <v>0</v>
      </c>
      <c r="H76" s="194"/>
      <c r="I76" s="183"/>
      <c r="J76" s="183"/>
      <c r="K76" s="183"/>
    </row>
    <row r="77" spans="2:11" ht="12.75">
      <c r="B77" s="315" t="s">
        <v>57</v>
      </c>
      <c r="C77" s="316"/>
      <c r="D77" s="316"/>
      <c r="E77" s="316"/>
      <c r="F77" s="317"/>
      <c r="G77" s="77">
        <v>0</v>
      </c>
      <c r="H77" s="183"/>
      <c r="I77" s="183"/>
      <c r="J77" s="183"/>
      <c r="K77" s="183"/>
    </row>
    <row r="78" spans="2:11" ht="12.75">
      <c r="B78" s="315" t="s">
        <v>140</v>
      </c>
      <c r="C78" s="316"/>
      <c r="D78" s="316"/>
      <c r="E78" s="316"/>
      <c r="F78" s="317"/>
      <c r="G78" s="89">
        <v>0</v>
      </c>
      <c r="H78" s="154"/>
      <c r="I78" s="197"/>
      <c r="J78" s="197"/>
      <c r="K78" s="197"/>
    </row>
    <row r="79" spans="2:11" ht="12.75">
      <c r="B79" s="315" t="s">
        <v>58</v>
      </c>
      <c r="C79" s="316"/>
      <c r="D79" s="316"/>
      <c r="E79" s="316"/>
      <c r="F79" s="317"/>
      <c r="G79" s="77">
        <v>0</v>
      </c>
      <c r="H79" s="189"/>
      <c r="I79" s="197"/>
      <c r="J79" s="197"/>
      <c r="K79" s="197"/>
    </row>
    <row r="80" spans="2:11" ht="12.75">
      <c r="B80" s="315" t="s">
        <v>59</v>
      </c>
      <c r="C80" s="316"/>
      <c r="D80" s="316"/>
      <c r="E80" s="316"/>
      <c r="F80" s="317"/>
      <c r="G80" s="89">
        <v>0</v>
      </c>
      <c r="H80" s="196"/>
      <c r="I80" s="197"/>
      <c r="J80" s="197"/>
      <c r="K80" s="197"/>
    </row>
    <row r="81" spans="2:11" ht="12.75">
      <c r="B81" s="344" t="s">
        <v>143</v>
      </c>
      <c r="C81" s="345"/>
      <c r="D81" s="340"/>
      <c r="E81" s="340"/>
      <c r="F81" s="340"/>
      <c r="G81" s="77">
        <v>0</v>
      </c>
      <c r="H81" s="196"/>
      <c r="I81" s="197"/>
      <c r="J81" s="154"/>
      <c r="K81" s="197"/>
    </row>
    <row r="82" spans="2:11" ht="12.75">
      <c r="B82" s="315" t="s">
        <v>60</v>
      </c>
      <c r="C82" s="316"/>
      <c r="D82" s="316"/>
      <c r="E82" s="316"/>
      <c r="F82" s="317"/>
      <c r="G82" s="89">
        <v>0</v>
      </c>
      <c r="H82" s="196"/>
      <c r="I82" s="197"/>
      <c r="J82" s="197"/>
      <c r="K82" s="197"/>
    </row>
    <row r="83" spans="2:11" ht="12.75">
      <c r="B83" s="344" t="s">
        <v>165</v>
      </c>
      <c r="C83" s="345"/>
      <c r="D83" s="345"/>
      <c r="E83" s="341"/>
      <c r="F83" s="340"/>
      <c r="G83" s="77">
        <v>0</v>
      </c>
      <c r="H83" s="196"/>
      <c r="I83" s="197"/>
      <c r="J83" s="197"/>
      <c r="K83" s="197"/>
    </row>
    <row r="84" spans="2:11" ht="12.75">
      <c r="B84" s="375" t="s">
        <v>167</v>
      </c>
      <c r="C84" s="376"/>
      <c r="D84" s="376"/>
      <c r="E84" s="376"/>
      <c r="F84" s="376"/>
      <c r="G84" s="185">
        <f>SUM(G76:G83)</f>
        <v>0</v>
      </c>
      <c r="H84" s="196"/>
      <c r="I84" s="197"/>
      <c r="J84" s="197"/>
      <c r="K84" s="197"/>
    </row>
    <row r="85" spans="2:11" ht="12.75">
      <c r="B85" s="186"/>
      <c r="C85" s="187"/>
      <c r="D85" s="187"/>
      <c r="E85" s="187"/>
      <c r="F85" s="187"/>
      <c r="G85" s="188"/>
      <c r="H85" s="196"/>
      <c r="I85" s="197"/>
      <c r="J85" s="197"/>
      <c r="K85" s="197"/>
    </row>
    <row r="86" spans="1:11" ht="15.75">
      <c r="A86" s="195"/>
      <c r="B86" s="347" t="s">
        <v>119</v>
      </c>
      <c r="C86" s="347"/>
      <c r="D86" s="347"/>
      <c r="E86" s="347"/>
      <c r="F86" s="347"/>
      <c r="G86" s="347"/>
      <c r="H86" s="197"/>
      <c r="I86" s="197"/>
      <c r="J86" s="197"/>
      <c r="K86" s="197"/>
    </row>
    <row r="87" spans="2:11" ht="12.75">
      <c r="B87" s="344" t="s">
        <v>61</v>
      </c>
      <c r="C87" s="345"/>
      <c r="D87" s="345"/>
      <c r="E87" s="345"/>
      <c r="F87" s="346"/>
      <c r="G87" s="84">
        <v>0</v>
      </c>
      <c r="H87" s="197"/>
      <c r="I87" s="182"/>
      <c r="J87" s="182"/>
      <c r="K87" s="182"/>
    </row>
    <row r="88" spans="2:11" ht="12.75">
      <c r="B88" s="315" t="s">
        <v>62</v>
      </c>
      <c r="C88" s="316"/>
      <c r="D88" s="316"/>
      <c r="E88" s="316"/>
      <c r="F88" s="317"/>
      <c r="G88" s="77">
        <v>0</v>
      </c>
      <c r="H88" s="196"/>
      <c r="I88" s="184"/>
      <c r="J88" s="184"/>
      <c r="K88" s="184"/>
    </row>
    <row r="89" spans="2:11" ht="12.75" customHeight="1">
      <c r="B89" s="315" t="s">
        <v>63</v>
      </c>
      <c r="C89" s="316"/>
      <c r="D89" s="316"/>
      <c r="E89" s="316"/>
      <c r="F89" s="317"/>
      <c r="G89" s="89">
        <v>0</v>
      </c>
      <c r="H89" s="182"/>
      <c r="I89" s="184"/>
      <c r="J89" s="184"/>
      <c r="K89" s="184"/>
    </row>
    <row r="90" spans="2:11" ht="12.75">
      <c r="B90" s="315" t="s">
        <v>141</v>
      </c>
      <c r="C90" s="316"/>
      <c r="D90" s="316"/>
      <c r="E90" s="316"/>
      <c r="F90" s="317"/>
      <c r="G90" s="77">
        <v>0</v>
      </c>
      <c r="H90" s="184"/>
      <c r="I90" s="184"/>
      <c r="J90" s="184"/>
      <c r="K90" s="184"/>
    </row>
    <row r="91" spans="2:11" ht="12.75">
      <c r="B91" s="315" t="s">
        <v>120</v>
      </c>
      <c r="C91" s="316"/>
      <c r="D91" s="316"/>
      <c r="E91" s="316"/>
      <c r="F91" s="317"/>
      <c r="G91" s="89">
        <v>0</v>
      </c>
      <c r="H91" s="184"/>
      <c r="I91" s="184"/>
      <c r="J91" s="184"/>
      <c r="K91" s="184"/>
    </row>
    <row r="92" spans="2:11" ht="12.75">
      <c r="B92" s="344" t="s">
        <v>234</v>
      </c>
      <c r="C92" s="345"/>
      <c r="D92" s="345"/>
      <c r="E92" s="345"/>
      <c r="F92" s="346"/>
      <c r="G92" s="198">
        <f>IF(D6=0,0,(35*D6)+50)</f>
        <v>0</v>
      </c>
      <c r="H92" s="184"/>
      <c r="I92" s="184"/>
      <c r="J92" s="184"/>
      <c r="K92" s="184"/>
    </row>
    <row r="93" spans="2:11" ht="12.75">
      <c r="B93" s="315" t="s">
        <v>121</v>
      </c>
      <c r="C93" s="316"/>
      <c r="D93" s="341"/>
      <c r="E93" s="340"/>
      <c r="F93" s="340"/>
      <c r="G93" s="77">
        <v>0</v>
      </c>
      <c r="H93" s="184"/>
      <c r="I93" s="184"/>
      <c r="J93" s="184"/>
      <c r="K93" s="184"/>
    </row>
    <row r="94" spans="2:11" ht="12.75">
      <c r="B94" s="313" t="s">
        <v>164</v>
      </c>
      <c r="C94" s="314"/>
      <c r="D94" s="314"/>
      <c r="E94" s="314"/>
      <c r="F94" s="314"/>
      <c r="G94" s="193">
        <f>SUM(G87:G93)</f>
        <v>0</v>
      </c>
      <c r="H94" s="184"/>
      <c r="I94" s="184"/>
      <c r="J94" s="184"/>
      <c r="K94" s="199"/>
    </row>
    <row r="95" spans="2:11" ht="12.75">
      <c r="B95" s="339"/>
      <c r="C95" s="339"/>
      <c r="D95" s="339"/>
      <c r="E95" s="339"/>
      <c r="F95" s="339"/>
      <c r="G95" s="188"/>
      <c r="H95" s="184"/>
      <c r="I95" s="183"/>
      <c r="J95" s="183"/>
      <c r="K95" s="200"/>
    </row>
    <row r="96" spans="1:11" ht="15.75">
      <c r="A96" s="195"/>
      <c r="B96" s="348" t="s">
        <v>67</v>
      </c>
      <c r="C96" s="348"/>
      <c r="D96" s="348"/>
      <c r="E96" s="348"/>
      <c r="F96" s="215" t="s">
        <v>6</v>
      </c>
      <c r="G96" s="188"/>
      <c r="H96" s="184"/>
      <c r="I96" s="183"/>
      <c r="J96" s="183"/>
      <c r="K96" s="183"/>
    </row>
    <row r="97" spans="2:11" ht="12.75">
      <c r="B97" s="371" t="s">
        <v>38</v>
      </c>
      <c r="C97" s="372"/>
      <c r="D97" s="372"/>
      <c r="E97" s="372"/>
      <c r="F97" s="148">
        <v>0</v>
      </c>
      <c r="G97" s="201">
        <f>F97*D5</f>
        <v>0</v>
      </c>
      <c r="H97" s="191"/>
      <c r="I97" s="154"/>
      <c r="J97" s="154"/>
      <c r="K97" s="154"/>
    </row>
    <row r="98" spans="2:11" ht="12.75">
      <c r="B98" s="369" t="s">
        <v>168</v>
      </c>
      <c r="C98" s="370"/>
      <c r="D98" s="342"/>
      <c r="E98" s="343"/>
      <c r="F98" s="78">
        <v>0</v>
      </c>
      <c r="G98" s="158">
        <f>F98*D5</f>
        <v>0</v>
      </c>
      <c r="H98" s="183"/>
      <c r="I98" s="183"/>
      <c r="J98" s="183"/>
      <c r="K98" s="183"/>
    </row>
    <row r="99" spans="2:11" ht="12.75">
      <c r="B99" s="338" t="s">
        <v>64</v>
      </c>
      <c r="C99" s="314"/>
      <c r="D99" s="314"/>
      <c r="E99" s="314"/>
      <c r="F99" s="314"/>
      <c r="G99" s="193">
        <f>SUM(G97:G98)</f>
        <v>0</v>
      </c>
      <c r="H99" s="154"/>
      <c r="I99" s="154"/>
      <c r="J99" s="154"/>
      <c r="K99" s="154"/>
    </row>
    <row r="100" spans="2:11" ht="13.5" thickBot="1">
      <c r="B100" s="202"/>
      <c r="C100" s="187"/>
      <c r="D100" s="187"/>
      <c r="E100" s="187"/>
      <c r="F100" s="187"/>
      <c r="G100" s="188"/>
      <c r="H100" s="183"/>
      <c r="I100" s="203"/>
      <c r="J100" s="203"/>
      <c r="K100" s="203"/>
    </row>
    <row r="101" spans="1:16" ht="16.5" thickBot="1">
      <c r="A101" s="173"/>
      <c r="B101" s="318" t="s">
        <v>169</v>
      </c>
      <c r="C101" s="319"/>
      <c r="D101" s="319"/>
      <c r="E101" s="319"/>
      <c r="F101" s="319"/>
      <c r="G101" s="319"/>
      <c r="H101" s="179">
        <f>G64+G73+G84+G94+G99</f>
        <v>0</v>
      </c>
      <c r="I101" s="165"/>
      <c r="J101" s="165"/>
      <c r="K101" s="165"/>
      <c r="L101" s="165"/>
      <c r="M101" s="165"/>
      <c r="N101" s="165"/>
      <c r="O101" s="165"/>
      <c r="P101" s="165"/>
    </row>
    <row r="102" spans="1:16" ht="16.5" thickBot="1">
      <c r="A102" s="173"/>
      <c r="B102" s="318" t="s">
        <v>294</v>
      </c>
      <c r="C102" s="319"/>
      <c r="D102" s="319"/>
      <c r="E102" s="319"/>
      <c r="F102" s="319"/>
      <c r="G102" s="319"/>
      <c r="H102" s="179">
        <f>_xlfn.IFERROR(H101/D5,0)</f>
        <v>0</v>
      </c>
      <c r="I102" s="165"/>
      <c r="J102" s="165"/>
      <c r="K102" s="165"/>
      <c r="L102" s="165"/>
      <c r="M102" s="165"/>
      <c r="N102" s="165"/>
      <c r="O102" s="165"/>
      <c r="P102" s="165"/>
    </row>
    <row r="103" spans="1:16" ht="16.5" thickBot="1">
      <c r="A103" s="173"/>
      <c r="B103" s="318" t="s">
        <v>170</v>
      </c>
      <c r="C103" s="319"/>
      <c r="D103" s="319"/>
      <c r="E103" s="319"/>
      <c r="F103" s="319"/>
      <c r="G103" s="319"/>
      <c r="H103" s="204">
        <f>H51-H101</f>
        <v>0</v>
      </c>
      <c r="I103" s="169"/>
      <c r="J103" s="169"/>
      <c r="K103" s="169"/>
      <c r="L103" s="169"/>
      <c r="M103" s="169"/>
      <c r="N103" s="169"/>
      <c r="O103" s="169"/>
      <c r="P103" s="169"/>
    </row>
    <row r="104" spans="1:16" s="169" customFormat="1" ht="15">
      <c r="A104" s="150"/>
      <c r="B104" s="149"/>
      <c r="C104" s="149"/>
      <c r="D104" s="149"/>
      <c r="E104" s="149"/>
      <c r="F104" s="149"/>
      <c r="G104" s="149"/>
      <c r="H104" s="149"/>
      <c r="I104" s="149"/>
      <c r="J104" s="149"/>
      <c r="K104" s="149"/>
      <c r="L104" s="149"/>
      <c r="M104" s="149"/>
      <c r="N104" s="149"/>
      <c r="O104" s="149"/>
      <c r="P104" s="149"/>
    </row>
    <row r="105" ht="15">
      <c r="H105" s="169"/>
    </row>
    <row r="106" spans="3:4" ht="12.75" hidden="1">
      <c r="C106" s="163" t="s">
        <v>235</v>
      </c>
      <c r="D106" s="163" t="s">
        <v>231</v>
      </c>
    </row>
    <row r="107" spans="3:4" ht="12.75" hidden="1">
      <c r="C107" s="163" t="s">
        <v>233</v>
      </c>
      <c r="D107" s="163" t="s">
        <v>232</v>
      </c>
    </row>
  </sheetData>
  <sheetProtection password="DC7F" sheet="1" objects="1" scenarios="1"/>
  <mergeCells count="92">
    <mergeCell ref="B61:F61"/>
    <mergeCell ref="B62:F62"/>
    <mergeCell ref="B63:D63"/>
    <mergeCell ref="B64:F64"/>
    <mergeCell ref="B48:E48"/>
    <mergeCell ref="B46:E46"/>
    <mergeCell ref="J6:L6"/>
    <mergeCell ref="J8:O8"/>
    <mergeCell ref="I10:P10"/>
    <mergeCell ref="D9:E9"/>
    <mergeCell ref="A7:E7"/>
    <mergeCell ref="F7:G7"/>
    <mergeCell ref="B73:F73"/>
    <mergeCell ref="B71:F71"/>
    <mergeCell ref="B25:F25"/>
    <mergeCell ref="B59:E59"/>
    <mergeCell ref="B60:F60"/>
    <mergeCell ref="B45:E45"/>
    <mergeCell ref="B67:F67"/>
    <mergeCell ref="B41:F41"/>
    <mergeCell ref="A54:G54"/>
    <mergeCell ref="B55:F55"/>
    <mergeCell ref="B81:C81"/>
    <mergeCell ref="B72:C72"/>
    <mergeCell ref="C39:D39"/>
    <mergeCell ref="L27:P27"/>
    <mergeCell ref="B27:G27"/>
    <mergeCell ref="B84:F84"/>
    <mergeCell ref="B80:F80"/>
    <mergeCell ref="B79:F79"/>
    <mergeCell ref="B69:F69"/>
    <mergeCell ref="B68:F68"/>
    <mergeCell ref="A4:B4"/>
    <mergeCell ref="A6:C6"/>
    <mergeCell ref="D72:F72"/>
    <mergeCell ref="E63:F63"/>
    <mergeCell ref="B98:C98"/>
    <mergeCell ref="B97:E97"/>
    <mergeCell ref="B88:F88"/>
    <mergeCell ref="B87:F87"/>
    <mergeCell ref="B83:D83"/>
    <mergeCell ref="B82:F82"/>
    <mergeCell ref="B49:F49"/>
    <mergeCell ref="C2:E2"/>
    <mergeCell ref="B40:E40"/>
    <mergeCell ref="A1:E1"/>
    <mergeCell ref="B43:G43"/>
    <mergeCell ref="A10:G10"/>
    <mergeCell ref="B11:G11"/>
    <mergeCell ref="A2:B2"/>
    <mergeCell ref="A5:C5"/>
    <mergeCell ref="A3:B3"/>
    <mergeCell ref="B76:F76"/>
    <mergeCell ref="B93:C93"/>
    <mergeCell ref="B70:F70"/>
    <mergeCell ref="F1:H1"/>
    <mergeCell ref="B51:G51"/>
    <mergeCell ref="B56:F56"/>
    <mergeCell ref="B57:F57"/>
    <mergeCell ref="B58:F58"/>
    <mergeCell ref="B44:E44"/>
    <mergeCell ref="B47:E47"/>
    <mergeCell ref="B92:F92"/>
    <mergeCell ref="B91:F91"/>
    <mergeCell ref="B103:G103"/>
    <mergeCell ref="B101:G101"/>
    <mergeCell ref="B66:G66"/>
    <mergeCell ref="B75:G75"/>
    <mergeCell ref="B86:G86"/>
    <mergeCell ref="B96:E96"/>
    <mergeCell ref="B78:F78"/>
    <mergeCell ref="B77:F77"/>
    <mergeCell ref="L21:P21"/>
    <mergeCell ref="L24:P24"/>
    <mergeCell ref="C3:G3"/>
    <mergeCell ref="C4:G4"/>
    <mergeCell ref="B99:F99"/>
    <mergeCell ref="B95:F95"/>
    <mergeCell ref="D81:F81"/>
    <mergeCell ref="E83:F83"/>
    <mergeCell ref="D93:F93"/>
    <mergeCell ref="D98:E98"/>
    <mergeCell ref="F8:G9"/>
    <mergeCell ref="B94:F94"/>
    <mergeCell ref="B90:F90"/>
    <mergeCell ref="B89:F89"/>
    <mergeCell ref="B102:G102"/>
    <mergeCell ref="J7:O7"/>
    <mergeCell ref="B24:E24"/>
    <mergeCell ref="A8:C8"/>
    <mergeCell ref="A9:C9"/>
    <mergeCell ref="D8:E8"/>
  </mergeCells>
  <conditionalFormatting sqref="F59">
    <cfRule type="cellIs" priority="44" dxfId="35" operator="greaterThan">
      <formula>0.08</formula>
    </cfRule>
    <cfRule type="cellIs" priority="45" dxfId="58" operator="between">
      <formula>0.05</formula>
      <formula>0.08</formula>
    </cfRule>
  </conditionalFormatting>
  <conditionalFormatting sqref="F13">
    <cfRule type="cellIs" priority="46" dxfId="55" operator="greaterThan">
      <formula>IF($D13&gt;0,HLOOKUP($B13,$L$28:$P$29,2,FALSE),HLOOKUP($B13,$L$25:$P$26,2,FALSE))</formula>
    </cfRule>
  </conditionalFormatting>
  <conditionalFormatting sqref="F14:F22">
    <cfRule type="cellIs" priority="1" dxfId="55" operator="greaterThan">
      <formula>IF($D14&gt;0,HLOOKUP($B14,$L$28:$P$29,2,FALSE),HLOOKUP($B14,$L$25:$P$26,2,FALSE))</formula>
    </cfRule>
  </conditionalFormatting>
  <dataValidations count="2">
    <dataValidation type="list" allowBlank="1" showInputMessage="1" showErrorMessage="1" sqref="J12:J14">
      <formula1>$C$106:$C$107</formula1>
    </dataValidation>
    <dataValidation type="list" allowBlank="1" showInputMessage="1" showErrorMessage="1" sqref="K12:K19">
      <formula1>$D$106:$D$107</formula1>
    </dataValidation>
  </dataValidations>
  <hyperlinks>
    <hyperlink ref="L21:P21" r:id="rId1" display="HTF Rent Limits"/>
  </hyperlinks>
  <printOptions horizontalCentered="1"/>
  <pageMargins left="0.5" right="0.5" top="1.5" bottom="0.5" header="0.5" footer="0"/>
  <pageSetup fitToHeight="3" horizontalDpi="600" verticalDpi="600" orientation="portrait" pageOrder="overThenDown" scale="90" r:id="rId4"/>
  <headerFooter scaleWithDoc="0" alignWithMargins="0">
    <oddHeader xml:space="preserve">&amp;C&amp;"Arial,Bold"&amp;18Nevada Housing Division
Housing Trust Fund Application
Exhibit A: Project Financials and Budgets </oddHeader>
  </headerFooter>
  <rowBreaks count="2" manualBreakCount="2">
    <brk id="52" max="7" man="1"/>
    <brk id="105" max="7" man="1"/>
  </rowBreaks>
  <legacyDrawing r:id="rId3"/>
</worksheet>
</file>

<file path=xl/worksheets/sheet2.xml><?xml version="1.0" encoding="utf-8"?>
<worksheet xmlns="http://schemas.openxmlformats.org/spreadsheetml/2006/main" xmlns:r="http://schemas.openxmlformats.org/officeDocument/2006/relationships">
  <sheetPr codeName="Sheet4"/>
  <dimension ref="A1:N428"/>
  <sheetViews>
    <sheetView zoomScalePageLayoutView="0" workbookViewId="0" topLeftCell="A4">
      <selection activeCell="N6" sqref="N6"/>
    </sheetView>
  </sheetViews>
  <sheetFormatPr defaultColWidth="9.140625" defaultRowHeight="12.75"/>
  <cols>
    <col min="2" max="2" width="6.00390625" style="59" bestFit="1" customWidth="1"/>
    <col min="3" max="3" width="7.00390625" style="0" bestFit="1" customWidth="1"/>
    <col min="4" max="4" width="7.7109375" style="0" bestFit="1" customWidth="1"/>
    <col min="5" max="5" width="1.7109375" style="0" customWidth="1"/>
    <col min="6" max="6" width="9.140625" style="0" bestFit="1" customWidth="1"/>
    <col min="7" max="7" width="14.8515625" style="0" bestFit="1" customWidth="1"/>
    <col min="8" max="8" width="16.57421875" style="0" bestFit="1" customWidth="1"/>
    <col min="9" max="9" width="1.7109375" style="0" customWidth="1"/>
    <col min="10" max="10" width="10.8515625" style="0" bestFit="1" customWidth="1"/>
    <col min="11" max="11" width="15.57421875" style="0" customWidth="1"/>
    <col min="12" max="12" width="1.7109375" style="0" customWidth="1"/>
    <col min="13" max="13" width="10.8515625" style="0" bestFit="1" customWidth="1"/>
    <col min="14" max="14" width="15.28125" style="0" customWidth="1"/>
  </cols>
  <sheetData>
    <row r="1" spans="1:14" ht="19.5" customHeight="1" thickBot="1">
      <c r="A1" s="408" t="s">
        <v>244</v>
      </c>
      <c r="B1" s="408"/>
      <c r="C1" s="408"/>
      <c r="D1" s="408"/>
      <c r="E1" s="408"/>
      <c r="F1" s="408"/>
      <c r="G1" s="409"/>
      <c r="H1" s="391" t="s">
        <v>191</v>
      </c>
      <c r="I1" s="392"/>
      <c r="J1" s="392"/>
      <c r="K1" s="392"/>
      <c r="L1" s="393"/>
      <c r="M1" s="393"/>
      <c r="N1" s="394"/>
    </row>
    <row r="2" spans="1:13" ht="13.5" thickBot="1">
      <c r="A2" s="400" t="s">
        <v>5</v>
      </c>
      <c r="B2" s="401"/>
      <c r="C2" s="395" t="str">
        <f>IF('Operating Budget'!C3:F3&lt;1," ",'Operating Budget'!C3)</f>
        <v> </v>
      </c>
      <c r="D2" s="396"/>
      <c r="E2" s="396"/>
      <c r="F2" s="396"/>
      <c r="G2" s="397"/>
      <c r="H2" s="212" t="s">
        <v>126</v>
      </c>
      <c r="I2" s="406" t="str">
        <f>IF('Operating Budget'!C2&lt;1," ",'Operating Budget'!C2)</f>
        <v> </v>
      </c>
      <c r="J2" s="406"/>
      <c r="K2" s="407"/>
      <c r="L2" s="73"/>
      <c r="M2" s="73"/>
    </row>
    <row r="3" spans="1:10" ht="13.5" thickBot="1">
      <c r="A3" s="402" t="s">
        <v>196</v>
      </c>
      <c r="B3" s="403"/>
      <c r="C3" s="404" t="str">
        <f>IF('Operating Budget'!C4&lt;1," ",'Operating Budget'!C4)</f>
        <v> </v>
      </c>
      <c r="D3" s="404"/>
      <c r="E3" s="404"/>
      <c r="F3" s="404"/>
      <c r="G3" s="405"/>
      <c r="H3" s="95"/>
      <c r="J3" s="63"/>
    </row>
    <row r="4" ht="13.5" thickBot="1"/>
    <row r="5" spans="1:14" s="58" customFormat="1" ht="38.25">
      <c r="A5" s="60" t="s">
        <v>193</v>
      </c>
      <c r="B5" s="61" t="s">
        <v>194</v>
      </c>
      <c r="C5" s="61" t="s">
        <v>195</v>
      </c>
      <c r="D5" s="62" t="s">
        <v>264</v>
      </c>
      <c r="F5" s="60" t="s">
        <v>193</v>
      </c>
      <c r="G5" s="61" t="s">
        <v>238</v>
      </c>
      <c r="H5" s="62" t="s">
        <v>239</v>
      </c>
      <c r="J5" s="60" t="s">
        <v>242</v>
      </c>
      <c r="K5" s="62" t="s">
        <v>241</v>
      </c>
      <c r="M5" s="60" t="s">
        <v>243</v>
      </c>
      <c r="N5" s="62" t="s">
        <v>240</v>
      </c>
    </row>
    <row r="6" spans="1:14" ht="12.75">
      <c r="A6" s="225"/>
      <c r="B6" s="226"/>
      <c r="C6" s="226"/>
      <c r="D6" s="227"/>
      <c r="F6" s="225"/>
      <c r="G6" s="229"/>
      <c r="H6" s="227"/>
      <c r="J6" s="225"/>
      <c r="K6" s="227"/>
      <c r="M6" s="225"/>
      <c r="N6" s="227"/>
    </row>
    <row r="7" spans="1:14" ht="12.75">
      <c r="A7" s="228"/>
      <c r="B7" s="226"/>
      <c r="C7" s="226"/>
      <c r="D7" s="227"/>
      <c r="F7" s="225"/>
      <c r="G7" s="229"/>
      <c r="H7" s="227"/>
      <c r="J7" s="225"/>
      <c r="K7" s="227"/>
      <c r="M7" s="225"/>
      <c r="N7" s="227"/>
    </row>
    <row r="8" spans="1:14" ht="12.75">
      <c r="A8" s="228"/>
      <c r="B8" s="226"/>
      <c r="C8" s="226"/>
      <c r="D8" s="227"/>
      <c r="F8" s="225"/>
      <c r="G8" s="229"/>
      <c r="H8" s="227"/>
      <c r="J8" s="225"/>
      <c r="K8" s="227"/>
      <c r="M8" s="225"/>
      <c r="N8" s="227"/>
    </row>
    <row r="9" spans="1:14" ht="12.75">
      <c r="A9" s="228"/>
      <c r="B9" s="226"/>
      <c r="C9" s="226"/>
      <c r="D9" s="227"/>
      <c r="F9" s="225"/>
      <c r="G9" s="229"/>
      <c r="H9" s="227"/>
      <c r="J9" s="225"/>
      <c r="K9" s="227"/>
      <c r="M9" s="225"/>
      <c r="N9" s="227"/>
    </row>
    <row r="10" spans="1:14" ht="12.75">
      <c r="A10" s="228"/>
      <c r="B10" s="226"/>
      <c r="C10" s="226"/>
      <c r="D10" s="227"/>
      <c r="F10" s="225"/>
      <c r="G10" s="229"/>
      <c r="H10" s="227"/>
      <c r="J10" s="225"/>
      <c r="K10" s="227"/>
      <c r="M10" s="225"/>
      <c r="N10" s="227"/>
    </row>
    <row r="11" spans="1:14" ht="12.75">
      <c r="A11" s="228"/>
      <c r="B11" s="226"/>
      <c r="C11" s="226"/>
      <c r="D11" s="227"/>
      <c r="F11" s="225"/>
      <c r="G11" s="229"/>
      <c r="H11" s="227"/>
      <c r="J11" s="225"/>
      <c r="K11" s="227"/>
      <c r="M11" s="225"/>
      <c r="N11" s="227"/>
    </row>
    <row r="12" spans="1:14" ht="12.75">
      <c r="A12" s="228"/>
      <c r="B12" s="226"/>
      <c r="C12" s="226"/>
      <c r="D12" s="227"/>
      <c r="F12" s="225"/>
      <c r="G12" s="229"/>
      <c r="H12" s="227"/>
      <c r="J12" s="225"/>
      <c r="K12" s="227"/>
      <c r="M12" s="225"/>
      <c r="N12" s="227"/>
    </row>
    <row r="13" spans="1:14" ht="12.75">
      <c r="A13" s="228"/>
      <c r="B13" s="226"/>
      <c r="C13" s="226"/>
      <c r="D13" s="227"/>
      <c r="F13" s="225"/>
      <c r="G13" s="229"/>
      <c r="H13" s="227"/>
      <c r="J13" s="225"/>
      <c r="K13" s="227"/>
      <c r="M13" s="225"/>
      <c r="N13" s="227"/>
    </row>
    <row r="14" spans="1:14" ht="12.75">
      <c r="A14" s="225"/>
      <c r="B14" s="226"/>
      <c r="C14" s="226"/>
      <c r="D14" s="227"/>
      <c r="F14" s="225"/>
      <c r="G14" s="229"/>
      <c r="H14" s="227"/>
      <c r="J14" s="225"/>
      <c r="K14" s="227"/>
      <c r="M14" s="225"/>
      <c r="N14" s="227"/>
    </row>
    <row r="15" spans="1:14" ht="12.75">
      <c r="A15" s="228"/>
      <c r="B15" s="226"/>
      <c r="C15" s="226"/>
      <c r="D15" s="227"/>
      <c r="F15" s="225"/>
      <c r="G15" s="229"/>
      <c r="H15" s="227"/>
      <c r="J15" s="225"/>
      <c r="K15" s="227"/>
      <c r="M15" s="225"/>
      <c r="N15" s="227"/>
    </row>
    <row r="16" spans="1:14" ht="13.5" thickBot="1">
      <c r="A16" s="228"/>
      <c r="B16" s="226"/>
      <c r="C16" s="226"/>
      <c r="D16" s="227"/>
      <c r="F16" s="64" t="s">
        <v>146</v>
      </c>
      <c r="G16" s="66">
        <f>SUM(G6:G15)</f>
        <v>0</v>
      </c>
      <c r="H16" s="65">
        <f>SUM(H6:H15)</f>
        <v>0</v>
      </c>
      <c r="J16" s="64" t="s">
        <v>144</v>
      </c>
      <c r="K16" s="65">
        <f>SUM(K6:K15)</f>
        <v>0</v>
      </c>
      <c r="M16" s="64" t="s">
        <v>144</v>
      </c>
      <c r="N16" s="65">
        <f>SUM(N6:N15)</f>
        <v>0</v>
      </c>
    </row>
    <row r="17" spans="1:4" ht="13.5" thickBot="1">
      <c r="A17" s="228"/>
      <c r="B17" s="226"/>
      <c r="C17" s="226"/>
      <c r="D17" s="227"/>
    </row>
    <row r="18" spans="1:8" ht="13.5" thickBot="1">
      <c r="A18" s="228"/>
      <c r="B18" s="226"/>
      <c r="C18" s="226"/>
      <c r="D18" s="227"/>
      <c r="F18" s="398" t="s">
        <v>247</v>
      </c>
      <c r="G18" s="399"/>
      <c r="H18" s="67">
        <f>D78+G16+H16+K16+N16</f>
        <v>0</v>
      </c>
    </row>
    <row r="19" spans="1:8" ht="13.5" thickBot="1">
      <c r="A19" s="228"/>
      <c r="B19" s="226"/>
      <c r="C19" s="226"/>
      <c r="D19" s="227"/>
      <c r="F19" s="398" t="s">
        <v>265</v>
      </c>
      <c r="G19" s="399"/>
      <c r="H19" s="67">
        <f>H16*-1</f>
        <v>0</v>
      </c>
    </row>
    <row r="20" spans="1:8" ht="13.5" thickBot="1">
      <c r="A20" s="228"/>
      <c r="B20" s="226"/>
      <c r="C20" s="226"/>
      <c r="D20" s="227"/>
      <c r="F20" s="398" t="s">
        <v>248</v>
      </c>
      <c r="G20" s="399"/>
      <c r="H20" s="67">
        <f>SUM(H18:H19)</f>
        <v>0</v>
      </c>
    </row>
    <row r="21" spans="1:4" ht="12.75">
      <c r="A21" s="228"/>
      <c r="B21" s="226"/>
      <c r="C21" s="226"/>
      <c r="D21" s="227"/>
    </row>
    <row r="22" spans="1:4" ht="12.75">
      <c r="A22" s="228"/>
      <c r="B22" s="226"/>
      <c r="C22" s="226"/>
      <c r="D22" s="227"/>
    </row>
    <row r="23" spans="1:4" ht="12.75">
      <c r="A23" s="228"/>
      <c r="B23" s="226"/>
      <c r="C23" s="226"/>
      <c r="D23" s="227"/>
    </row>
    <row r="24" spans="1:4" ht="12.75">
      <c r="A24" s="228"/>
      <c r="B24" s="226"/>
      <c r="C24" s="226"/>
      <c r="D24" s="227"/>
    </row>
    <row r="25" spans="1:4" ht="12.75">
      <c r="A25" s="228"/>
      <c r="B25" s="226"/>
      <c r="C25" s="226"/>
      <c r="D25" s="227"/>
    </row>
    <row r="26" spans="1:4" ht="12.75">
      <c r="A26" s="228"/>
      <c r="B26" s="226"/>
      <c r="C26" s="226"/>
      <c r="D26" s="227"/>
    </row>
    <row r="27" spans="1:4" ht="12.75">
      <c r="A27" s="228"/>
      <c r="B27" s="226"/>
      <c r="C27" s="226"/>
      <c r="D27" s="227"/>
    </row>
    <row r="28" spans="1:4" ht="12.75">
      <c r="A28" s="228"/>
      <c r="B28" s="226"/>
      <c r="C28" s="226"/>
      <c r="D28" s="227"/>
    </row>
    <row r="29" spans="1:4" ht="12.75">
      <c r="A29" s="228"/>
      <c r="B29" s="226"/>
      <c r="C29" s="226"/>
      <c r="D29" s="227"/>
    </row>
    <row r="30" spans="1:9" ht="12.75">
      <c r="A30" s="228"/>
      <c r="B30" s="226"/>
      <c r="C30" s="226"/>
      <c r="D30" s="227"/>
      <c r="I30" s="63"/>
    </row>
    <row r="31" spans="1:9" ht="12.75">
      <c r="A31" s="228"/>
      <c r="B31" s="226"/>
      <c r="C31" s="226"/>
      <c r="D31" s="227"/>
      <c r="I31" s="63"/>
    </row>
    <row r="32" spans="1:11" ht="12.75">
      <c r="A32" s="228"/>
      <c r="B32" s="226"/>
      <c r="C32" s="226"/>
      <c r="D32" s="227"/>
      <c r="I32" s="63"/>
      <c r="J32" s="63"/>
      <c r="K32" s="63"/>
    </row>
    <row r="33" spans="1:11" ht="12.75">
      <c r="A33" s="228"/>
      <c r="B33" s="226"/>
      <c r="C33" s="226"/>
      <c r="D33" s="227"/>
      <c r="I33" s="63"/>
      <c r="J33" s="63"/>
      <c r="K33" s="63"/>
    </row>
    <row r="34" spans="1:11" ht="12.75">
      <c r="A34" s="228"/>
      <c r="B34" s="226"/>
      <c r="C34" s="226"/>
      <c r="D34" s="227"/>
      <c r="F34" s="63"/>
      <c r="G34" s="70"/>
      <c r="H34" s="63"/>
      <c r="I34" s="63"/>
      <c r="J34" s="63"/>
      <c r="K34" s="63"/>
    </row>
    <row r="35" spans="1:11" ht="12.75">
      <c r="A35" s="228"/>
      <c r="B35" s="226"/>
      <c r="C35" s="226"/>
      <c r="D35" s="227"/>
      <c r="F35" s="63"/>
      <c r="G35" s="63"/>
      <c r="H35" s="63"/>
      <c r="I35" s="63"/>
      <c r="J35" s="63"/>
      <c r="K35" s="63"/>
    </row>
    <row r="36" spans="1:11" ht="12.75">
      <c r="A36" s="228"/>
      <c r="B36" s="226"/>
      <c r="C36" s="226"/>
      <c r="D36" s="227"/>
      <c r="F36" s="63"/>
      <c r="G36" s="63"/>
      <c r="H36" s="63"/>
      <c r="I36" s="63"/>
      <c r="J36" s="63"/>
      <c r="K36" s="63"/>
    </row>
    <row r="37" spans="1:11" ht="12.75">
      <c r="A37" s="228"/>
      <c r="B37" s="226"/>
      <c r="C37" s="226"/>
      <c r="D37" s="227"/>
      <c r="F37" s="63"/>
      <c r="G37" s="63"/>
      <c r="H37" s="63"/>
      <c r="I37" s="63"/>
      <c r="J37" s="63"/>
      <c r="K37" s="63"/>
    </row>
    <row r="38" spans="1:11" ht="12.75">
      <c r="A38" s="228"/>
      <c r="B38" s="226"/>
      <c r="C38" s="226"/>
      <c r="D38" s="227"/>
      <c r="F38" s="63"/>
      <c r="G38" s="63"/>
      <c r="H38" s="63"/>
      <c r="I38" s="63"/>
      <c r="J38" s="63"/>
      <c r="K38" s="63"/>
    </row>
    <row r="39" spans="1:11" ht="12.75">
      <c r="A39" s="228"/>
      <c r="B39" s="226"/>
      <c r="C39" s="226"/>
      <c r="D39" s="227"/>
      <c r="F39" s="63"/>
      <c r="G39" s="63"/>
      <c r="H39" s="63"/>
      <c r="I39" s="63"/>
      <c r="J39" s="63"/>
      <c r="K39" s="63"/>
    </row>
    <row r="40" spans="1:11" ht="12.75">
      <c r="A40" s="228"/>
      <c r="B40" s="226"/>
      <c r="C40" s="226"/>
      <c r="D40" s="227"/>
      <c r="F40" s="63"/>
      <c r="G40" s="63"/>
      <c r="H40" s="63"/>
      <c r="I40" s="63"/>
      <c r="J40" s="63"/>
      <c r="K40" s="63"/>
    </row>
    <row r="41" spans="1:11" ht="12.75">
      <c r="A41" s="228"/>
      <c r="B41" s="226"/>
      <c r="C41" s="226"/>
      <c r="D41" s="227"/>
      <c r="F41" s="63"/>
      <c r="G41" s="63"/>
      <c r="H41" s="63"/>
      <c r="I41" s="63"/>
      <c r="J41" s="63"/>
      <c r="K41" s="69"/>
    </row>
    <row r="42" spans="1:11" ht="12.75">
      <c r="A42" s="228"/>
      <c r="B42" s="226"/>
      <c r="C42" s="226"/>
      <c r="D42" s="227"/>
      <c r="F42" s="63"/>
      <c r="G42" s="63"/>
      <c r="H42" s="63"/>
      <c r="J42" s="63"/>
      <c r="K42" s="71"/>
    </row>
    <row r="43" spans="1:11" ht="12.75">
      <c r="A43" s="228"/>
      <c r="B43" s="226"/>
      <c r="C43" s="226"/>
      <c r="D43" s="227"/>
      <c r="F43" s="63"/>
      <c r="G43" s="63"/>
      <c r="H43" s="63"/>
      <c r="J43" s="63"/>
      <c r="K43" s="63"/>
    </row>
    <row r="44" spans="1:8" ht="12.75">
      <c r="A44" s="228"/>
      <c r="B44" s="226"/>
      <c r="C44" s="226"/>
      <c r="D44" s="227"/>
      <c r="F44" s="70"/>
      <c r="G44" s="63"/>
      <c r="H44" s="63"/>
    </row>
    <row r="45" spans="1:8" ht="12.75">
      <c r="A45" s="228"/>
      <c r="B45" s="226"/>
      <c r="C45" s="226"/>
      <c r="D45" s="227"/>
      <c r="F45" s="63"/>
      <c r="G45" s="63"/>
      <c r="H45" s="63"/>
    </row>
    <row r="46" spans="1:4" ht="12.75">
      <c r="A46" s="228"/>
      <c r="B46" s="226"/>
      <c r="C46" s="226"/>
      <c r="D46" s="227"/>
    </row>
    <row r="47" spans="1:4" ht="12.75">
      <c r="A47" s="228"/>
      <c r="B47" s="226"/>
      <c r="C47" s="226"/>
      <c r="D47" s="227"/>
    </row>
    <row r="48" spans="1:4" ht="12.75">
      <c r="A48" s="228"/>
      <c r="B48" s="226"/>
      <c r="C48" s="226"/>
      <c r="D48" s="227"/>
    </row>
    <row r="49" spans="1:4" ht="12.75">
      <c r="A49" s="228"/>
      <c r="B49" s="226"/>
      <c r="C49" s="226"/>
      <c r="D49" s="227"/>
    </row>
    <row r="50" spans="1:4" ht="12.75">
      <c r="A50" s="228"/>
      <c r="B50" s="226"/>
      <c r="C50" s="226"/>
      <c r="D50" s="227"/>
    </row>
    <row r="51" spans="1:4" ht="12.75">
      <c r="A51" s="228"/>
      <c r="B51" s="226"/>
      <c r="C51" s="226"/>
      <c r="D51" s="227"/>
    </row>
    <row r="52" spans="1:9" ht="12.75">
      <c r="A52" s="228"/>
      <c r="B52" s="226"/>
      <c r="C52" s="226"/>
      <c r="D52" s="227"/>
      <c r="I52" s="63"/>
    </row>
    <row r="53" spans="1:9" ht="12.75">
      <c r="A53" s="228"/>
      <c r="B53" s="226"/>
      <c r="C53" s="226"/>
      <c r="D53" s="227"/>
      <c r="I53" s="63"/>
    </row>
    <row r="54" spans="1:11" ht="12.75">
      <c r="A54" s="228"/>
      <c r="B54" s="226"/>
      <c r="C54" s="226"/>
      <c r="D54" s="227"/>
      <c r="I54" s="63"/>
      <c r="J54" s="63"/>
      <c r="K54" s="63"/>
    </row>
    <row r="55" spans="1:11" ht="12.75">
      <c r="A55" s="228"/>
      <c r="B55" s="226"/>
      <c r="C55" s="226"/>
      <c r="D55" s="227"/>
      <c r="I55" s="63"/>
      <c r="J55" s="63"/>
      <c r="K55" s="63"/>
    </row>
    <row r="56" spans="1:11" ht="12.75">
      <c r="A56" s="228"/>
      <c r="B56" s="226"/>
      <c r="C56" s="226"/>
      <c r="D56" s="227"/>
      <c r="F56" s="63"/>
      <c r="G56" s="70"/>
      <c r="H56" s="63"/>
      <c r="I56" s="63"/>
      <c r="J56" s="63"/>
      <c r="K56" s="63"/>
    </row>
    <row r="57" spans="1:11" ht="12.75">
      <c r="A57" s="228"/>
      <c r="B57" s="226"/>
      <c r="C57" s="226"/>
      <c r="D57" s="227"/>
      <c r="F57" s="63"/>
      <c r="G57" s="63"/>
      <c r="H57" s="63"/>
      <c r="I57" s="63"/>
      <c r="J57" s="63"/>
      <c r="K57" s="63"/>
    </row>
    <row r="58" spans="1:11" ht="12.75">
      <c r="A58" s="228"/>
      <c r="B58" s="226"/>
      <c r="C58" s="226"/>
      <c r="D58" s="227"/>
      <c r="F58" s="63"/>
      <c r="G58" s="63"/>
      <c r="H58" s="63"/>
      <c r="I58" s="63"/>
      <c r="J58" s="63"/>
      <c r="K58" s="63"/>
    </row>
    <row r="59" spans="1:11" ht="12.75">
      <c r="A59" s="228"/>
      <c r="B59" s="226"/>
      <c r="C59" s="226"/>
      <c r="D59" s="227"/>
      <c r="F59" s="63"/>
      <c r="G59" s="63"/>
      <c r="H59" s="63"/>
      <c r="I59" s="63"/>
      <c r="J59" s="63"/>
      <c r="K59" s="63"/>
    </row>
    <row r="60" spans="1:11" ht="12.75">
      <c r="A60" s="228"/>
      <c r="B60" s="226"/>
      <c r="C60" s="226"/>
      <c r="D60" s="227"/>
      <c r="F60" s="63"/>
      <c r="G60" s="63"/>
      <c r="H60" s="63"/>
      <c r="I60" s="63"/>
      <c r="J60" s="63"/>
      <c r="K60" s="63"/>
    </row>
    <row r="61" spans="1:11" ht="12.75">
      <c r="A61" s="228"/>
      <c r="B61" s="226"/>
      <c r="C61" s="226"/>
      <c r="D61" s="227"/>
      <c r="F61" s="63"/>
      <c r="G61" s="63"/>
      <c r="H61" s="63"/>
      <c r="I61" s="63"/>
      <c r="J61" s="63"/>
      <c r="K61" s="63"/>
    </row>
    <row r="62" spans="1:11" ht="12.75">
      <c r="A62" s="228"/>
      <c r="B62" s="226"/>
      <c r="C62" s="226"/>
      <c r="D62" s="227"/>
      <c r="F62" s="63"/>
      <c r="G62" s="63"/>
      <c r="H62" s="63"/>
      <c r="I62" s="63"/>
      <c r="J62" s="63"/>
      <c r="K62" s="63"/>
    </row>
    <row r="63" spans="1:11" ht="12.75">
      <c r="A63" s="228"/>
      <c r="B63" s="226"/>
      <c r="C63" s="226"/>
      <c r="D63" s="227"/>
      <c r="F63" s="63"/>
      <c r="G63" s="63"/>
      <c r="H63" s="63"/>
      <c r="I63" s="63"/>
      <c r="J63" s="63"/>
      <c r="K63" s="69"/>
    </row>
    <row r="64" spans="1:11" ht="12.75">
      <c r="A64" s="228"/>
      <c r="B64" s="226"/>
      <c r="C64" s="226"/>
      <c r="D64" s="227"/>
      <c r="F64" s="63"/>
      <c r="G64" s="63"/>
      <c r="H64" s="63"/>
      <c r="I64" s="73"/>
      <c r="J64" s="63"/>
      <c r="K64" s="71"/>
    </row>
    <row r="65" spans="1:11" ht="12.75">
      <c r="A65" s="228"/>
      <c r="B65" s="226"/>
      <c r="C65" s="226"/>
      <c r="D65" s="227"/>
      <c r="F65" s="63"/>
      <c r="G65" s="63"/>
      <c r="H65" s="63"/>
      <c r="I65" s="63"/>
      <c r="J65" s="63"/>
      <c r="K65" s="63"/>
    </row>
    <row r="66" spans="1:11" ht="12.75">
      <c r="A66" s="228"/>
      <c r="B66" s="226"/>
      <c r="C66" s="226"/>
      <c r="D66" s="227"/>
      <c r="F66" s="70"/>
      <c r="G66" s="63"/>
      <c r="H66" s="63"/>
      <c r="J66" s="73"/>
      <c r="K66" s="73"/>
    </row>
    <row r="67" spans="1:11" ht="12.75">
      <c r="A67" s="228"/>
      <c r="B67" s="226"/>
      <c r="C67" s="226"/>
      <c r="D67" s="227"/>
      <c r="F67" s="63"/>
      <c r="G67" s="63"/>
      <c r="H67" s="63"/>
      <c r="J67" s="63"/>
      <c r="K67" s="63"/>
    </row>
    <row r="68" spans="1:8" ht="12.75">
      <c r="A68" s="228"/>
      <c r="B68" s="226"/>
      <c r="C68" s="226"/>
      <c r="D68" s="227"/>
      <c r="F68" s="72"/>
      <c r="G68" s="73"/>
      <c r="H68" s="73"/>
    </row>
    <row r="69" spans="1:8" ht="12.75">
      <c r="A69" s="228"/>
      <c r="B69" s="226"/>
      <c r="C69" s="226"/>
      <c r="D69" s="227"/>
      <c r="F69" s="63"/>
      <c r="G69" s="70"/>
      <c r="H69" s="63"/>
    </row>
    <row r="70" spans="1:4" ht="12.75">
      <c r="A70" s="228"/>
      <c r="B70" s="226"/>
      <c r="C70" s="226"/>
      <c r="D70" s="227"/>
    </row>
    <row r="71" spans="1:4" ht="12.75">
      <c r="A71" s="228"/>
      <c r="B71" s="226"/>
      <c r="C71" s="226"/>
      <c r="D71" s="227"/>
    </row>
    <row r="72" spans="1:4" ht="12.75">
      <c r="A72" s="228"/>
      <c r="B72" s="226"/>
      <c r="C72" s="226"/>
      <c r="D72" s="227"/>
    </row>
    <row r="73" spans="1:4" ht="12.75">
      <c r="A73" s="228"/>
      <c r="B73" s="226"/>
      <c r="C73" s="226"/>
      <c r="D73" s="227"/>
    </row>
    <row r="74" spans="1:4" ht="12.75">
      <c r="A74" s="228"/>
      <c r="B74" s="226"/>
      <c r="C74" s="226"/>
      <c r="D74" s="227"/>
    </row>
    <row r="75" spans="1:4" ht="12.75">
      <c r="A75" s="228"/>
      <c r="B75" s="226"/>
      <c r="C75" s="226"/>
      <c r="D75" s="227"/>
    </row>
    <row r="76" spans="1:4" ht="12.75">
      <c r="A76" s="225"/>
      <c r="B76" s="226"/>
      <c r="C76" s="226"/>
      <c r="D76" s="227"/>
    </row>
    <row r="77" spans="1:4" ht="12.75">
      <c r="A77" s="225"/>
      <c r="B77" s="226"/>
      <c r="C77" s="226"/>
      <c r="D77" s="227"/>
    </row>
    <row r="78" spans="1:4" ht="13.5" thickBot="1">
      <c r="A78" s="264" t="s">
        <v>146</v>
      </c>
      <c r="B78" s="265">
        <f>COUNT(B6:B77)</f>
        <v>0</v>
      </c>
      <c r="C78" s="266">
        <f>SUM(C6:C76)</f>
        <v>0</v>
      </c>
      <c r="D78" s="267">
        <f>SUM(D6:D76)</f>
        <v>0</v>
      </c>
    </row>
    <row r="79" spans="1:4" ht="12.75">
      <c r="A79" s="149"/>
      <c r="B79" s="244"/>
      <c r="C79" s="149"/>
      <c r="D79" s="149"/>
    </row>
    <row r="80" spans="1:4" ht="12.75">
      <c r="A80" s="149"/>
      <c r="B80" s="244"/>
      <c r="C80" s="149"/>
      <c r="D80" s="149"/>
    </row>
    <row r="81" spans="1:4" ht="12.75">
      <c r="A81" s="149"/>
      <c r="B81" s="244"/>
      <c r="C81" s="149"/>
      <c r="D81" s="149"/>
    </row>
    <row r="82" spans="1:4" ht="12.75">
      <c r="A82" s="149"/>
      <c r="B82" s="244"/>
      <c r="C82" s="149"/>
      <c r="D82" s="149"/>
    </row>
    <row r="83" spans="1:4" ht="12.75">
      <c r="A83" s="149"/>
      <c r="B83" s="244"/>
      <c r="C83" s="149"/>
      <c r="D83" s="149"/>
    </row>
    <row r="84" spans="1:4" ht="12.75">
      <c r="A84" s="149"/>
      <c r="B84" s="244"/>
      <c r="C84" s="149"/>
      <c r="D84" s="149"/>
    </row>
    <row r="85" spans="1:4" ht="12.75">
      <c r="A85" s="149"/>
      <c r="B85" s="244"/>
      <c r="C85" s="149"/>
      <c r="D85" s="149"/>
    </row>
    <row r="86" spans="1:4" ht="12.75">
      <c r="A86" s="149"/>
      <c r="B86" s="244"/>
      <c r="C86" s="149"/>
      <c r="D86" s="149"/>
    </row>
    <row r="87" spans="1:4" ht="12.75">
      <c r="A87" s="149"/>
      <c r="B87" s="244"/>
      <c r="C87" s="149"/>
      <c r="D87" s="149"/>
    </row>
    <row r="88" spans="1:4" ht="12.75">
      <c r="A88" s="149"/>
      <c r="B88" s="244"/>
      <c r="C88" s="149"/>
      <c r="D88" s="149"/>
    </row>
    <row r="89" spans="1:4" ht="12.75">
      <c r="A89" s="149"/>
      <c r="B89" s="244"/>
      <c r="C89" s="149"/>
      <c r="D89" s="149"/>
    </row>
    <row r="90" spans="1:4" ht="12.75">
      <c r="A90" s="149"/>
      <c r="B90" s="244"/>
      <c r="C90" s="149"/>
      <c r="D90" s="149"/>
    </row>
    <row r="91" spans="1:4" ht="12.75">
      <c r="A91" s="149"/>
      <c r="B91" s="244"/>
      <c r="C91" s="149"/>
      <c r="D91" s="149"/>
    </row>
    <row r="92" spans="1:4" ht="12.75">
      <c r="A92" s="149"/>
      <c r="B92" s="244"/>
      <c r="C92" s="149"/>
      <c r="D92" s="149"/>
    </row>
    <row r="93" spans="1:4" ht="12.75">
      <c r="A93" s="149"/>
      <c r="B93" s="244"/>
      <c r="C93" s="149"/>
      <c r="D93" s="149"/>
    </row>
    <row r="94" spans="1:4" ht="12.75">
      <c r="A94" s="149"/>
      <c r="B94" s="244"/>
      <c r="C94" s="149"/>
      <c r="D94" s="149"/>
    </row>
    <row r="95" spans="1:4" ht="12.75">
      <c r="A95" s="149"/>
      <c r="B95" s="244"/>
      <c r="C95" s="149"/>
      <c r="D95" s="149"/>
    </row>
    <row r="96" spans="1:4" ht="12.75">
      <c r="A96" s="149"/>
      <c r="B96" s="244"/>
      <c r="C96" s="149"/>
      <c r="D96" s="149"/>
    </row>
    <row r="97" spans="1:4" ht="12.75">
      <c r="A97" s="149"/>
      <c r="B97" s="244"/>
      <c r="C97" s="149"/>
      <c r="D97" s="149"/>
    </row>
    <row r="98" spans="1:4" ht="12.75">
      <c r="A98" s="149"/>
      <c r="B98" s="244"/>
      <c r="C98" s="149"/>
      <c r="D98" s="149"/>
    </row>
    <row r="99" spans="1:4" ht="12.75">
      <c r="A99" s="149"/>
      <c r="B99" s="244"/>
      <c r="C99" s="149"/>
      <c r="D99" s="149"/>
    </row>
    <row r="100" spans="1:4" ht="12.75">
      <c r="A100" s="149"/>
      <c r="B100" s="244"/>
      <c r="C100" s="149"/>
      <c r="D100" s="149"/>
    </row>
    <row r="101" spans="1:4" ht="12.75">
      <c r="A101" s="149"/>
      <c r="B101" s="244"/>
      <c r="C101" s="149"/>
      <c r="D101" s="149"/>
    </row>
    <row r="102" spans="1:4" ht="12.75">
      <c r="A102" s="149"/>
      <c r="B102" s="244"/>
      <c r="C102" s="149"/>
      <c r="D102" s="149"/>
    </row>
    <row r="103" spans="1:4" ht="12.75">
      <c r="A103" s="149"/>
      <c r="B103" s="244"/>
      <c r="C103" s="149"/>
      <c r="D103" s="149"/>
    </row>
    <row r="104" spans="1:4" ht="12.75">
      <c r="A104" s="149"/>
      <c r="B104" s="244"/>
      <c r="C104" s="149"/>
      <c r="D104" s="149"/>
    </row>
    <row r="105" spans="1:4" ht="12.75">
      <c r="A105" s="149"/>
      <c r="B105" s="244"/>
      <c r="C105" s="149"/>
      <c r="D105" s="149"/>
    </row>
    <row r="106" spans="1:4" ht="12.75">
      <c r="A106" s="149"/>
      <c r="B106" s="244"/>
      <c r="C106" s="149"/>
      <c r="D106" s="149"/>
    </row>
    <row r="107" spans="1:4" ht="12.75">
      <c r="A107" s="149"/>
      <c r="B107" s="244"/>
      <c r="C107" s="149"/>
      <c r="D107" s="149"/>
    </row>
    <row r="108" spans="1:4" ht="12.75">
      <c r="A108" s="149"/>
      <c r="B108" s="244"/>
      <c r="C108" s="149"/>
      <c r="D108" s="149"/>
    </row>
    <row r="109" spans="1:4" ht="12.75">
      <c r="A109" s="149"/>
      <c r="B109" s="244"/>
      <c r="C109" s="149"/>
      <c r="D109" s="149"/>
    </row>
    <row r="110" spans="1:4" ht="12.75">
      <c r="A110" s="149"/>
      <c r="B110" s="244"/>
      <c r="C110" s="149"/>
      <c r="D110" s="149"/>
    </row>
    <row r="111" spans="1:4" ht="12.75">
      <c r="A111" s="149"/>
      <c r="B111" s="244"/>
      <c r="C111" s="149"/>
      <c r="D111" s="149"/>
    </row>
    <row r="112" spans="1:4" ht="12.75">
      <c r="A112" s="149"/>
      <c r="B112" s="244"/>
      <c r="C112" s="149"/>
      <c r="D112" s="149"/>
    </row>
    <row r="113" spans="1:4" ht="12.75">
      <c r="A113" s="149"/>
      <c r="B113" s="244"/>
      <c r="C113" s="149"/>
      <c r="D113" s="149"/>
    </row>
    <row r="114" spans="1:4" ht="12.75">
      <c r="A114" s="149"/>
      <c r="B114" s="244"/>
      <c r="C114" s="149"/>
      <c r="D114" s="149"/>
    </row>
    <row r="115" spans="1:4" ht="12.75">
      <c r="A115" s="149"/>
      <c r="B115" s="244"/>
      <c r="C115" s="149"/>
      <c r="D115" s="149"/>
    </row>
    <row r="116" spans="1:4" ht="12.75">
      <c r="A116" s="149"/>
      <c r="B116" s="244"/>
      <c r="C116" s="149"/>
      <c r="D116" s="149"/>
    </row>
    <row r="117" spans="1:4" ht="12.75">
      <c r="A117" s="149"/>
      <c r="B117" s="244"/>
      <c r="C117" s="149"/>
      <c r="D117" s="149"/>
    </row>
    <row r="118" spans="1:4" ht="12.75">
      <c r="A118" s="149"/>
      <c r="B118" s="244"/>
      <c r="C118" s="149"/>
      <c r="D118" s="149"/>
    </row>
    <row r="119" spans="1:4" ht="12.75">
      <c r="A119" s="149"/>
      <c r="B119" s="244"/>
      <c r="C119" s="149"/>
      <c r="D119" s="149"/>
    </row>
    <row r="120" spans="1:4" ht="12.75">
      <c r="A120" s="149"/>
      <c r="B120" s="244"/>
      <c r="C120" s="149"/>
      <c r="D120" s="149"/>
    </row>
    <row r="121" spans="1:4" ht="12.75">
      <c r="A121" s="149"/>
      <c r="B121" s="244"/>
      <c r="C121" s="149"/>
      <c r="D121" s="149"/>
    </row>
    <row r="122" spans="1:4" ht="12.75">
      <c r="A122" s="149"/>
      <c r="B122" s="244"/>
      <c r="C122" s="149"/>
      <c r="D122" s="149"/>
    </row>
    <row r="123" spans="1:4" ht="12.75">
      <c r="A123" s="149"/>
      <c r="B123" s="244"/>
      <c r="C123" s="149"/>
      <c r="D123" s="149"/>
    </row>
    <row r="124" spans="1:4" ht="12.75">
      <c r="A124" s="149"/>
      <c r="B124" s="244"/>
      <c r="C124" s="149"/>
      <c r="D124" s="149"/>
    </row>
    <row r="125" spans="1:4" ht="12.75">
      <c r="A125" s="149"/>
      <c r="B125" s="244"/>
      <c r="C125" s="149"/>
      <c r="D125" s="149"/>
    </row>
    <row r="126" spans="1:4" ht="12.75">
      <c r="A126" s="149"/>
      <c r="B126" s="244"/>
      <c r="C126" s="149"/>
      <c r="D126" s="149"/>
    </row>
    <row r="127" spans="1:4" ht="12.75">
      <c r="A127" s="149"/>
      <c r="B127" s="244"/>
      <c r="C127" s="149"/>
      <c r="D127" s="149"/>
    </row>
    <row r="128" spans="1:4" ht="12.75">
      <c r="A128" s="149"/>
      <c r="B128" s="244"/>
      <c r="C128" s="149"/>
      <c r="D128" s="149"/>
    </row>
    <row r="129" spans="1:4" ht="12.75">
      <c r="A129" s="149"/>
      <c r="B129" s="244"/>
      <c r="C129" s="149"/>
      <c r="D129" s="149"/>
    </row>
    <row r="130" spans="1:4" ht="12.75">
      <c r="A130" s="149"/>
      <c r="B130" s="244"/>
      <c r="C130" s="149"/>
      <c r="D130" s="149"/>
    </row>
    <row r="131" spans="1:4" ht="12.75">
      <c r="A131" s="149"/>
      <c r="B131" s="244"/>
      <c r="C131" s="149"/>
      <c r="D131" s="149"/>
    </row>
    <row r="132" spans="1:4" ht="12.75">
      <c r="A132" s="149"/>
      <c r="B132" s="244"/>
      <c r="C132" s="149"/>
      <c r="D132" s="149"/>
    </row>
    <row r="133" spans="1:4" ht="12.75">
      <c r="A133" s="149"/>
      <c r="B133" s="244"/>
      <c r="C133" s="149"/>
      <c r="D133" s="149"/>
    </row>
    <row r="134" spans="1:4" ht="12.75">
      <c r="A134" s="149"/>
      <c r="B134" s="244"/>
      <c r="C134" s="149"/>
      <c r="D134" s="149"/>
    </row>
    <row r="135" spans="1:4" ht="12.75">
      <c r="A135" s="149"/>
      <c r="B135" s="244"/>
      <c r="C135" s="149"/>
      <c r="D135" s="149"/>
    </row>
    <row r="136" spans="1:4" ht="12.75">
      <c r="A136" s="149"/>
      <c r="B136" s="244"/>
      <c r="C136" s="149"/>
      <c r="D136" s="149"/>
    </row>
    <row r="137" spans="1:4" ht="12.75">
      <c r="A137" s="149"/>
      <c r="B137" s="244"/>
      <c r="C137" s="149"/>
      <c r="D137" s="149"/>
    </row>
    <row r="138" spans="1:4" ht="12.75">
      <c r="A138" s="149"/>
      <c r="B138" s="244"/>
      <c r="C138" s="149"/>
      <c r="D138" s="149"/>
    </row>
    <row r="139" spans="1:4" ht="12.75">
      <c r="A139" s="149"/>
      <c r="B139" s="244"/>
      <c r="C139" s="149"/>
      <c r="D139" s="149"/>
    </row>
    <row r="140" spans="1:4" ht="12.75">
      <c r="A140" s="149"/>
      <c r="B140" s="244"/>
      <c r="C140" s="149"/>
      <c r="D140" s="149"/>
    </row>
    <row r="141" spans="1:4" ht="12.75">
      <c r="A141" s="149"/>
      <c r="B141" s="244"/>
      <c r="C141" s="149"/>
      <c r="D141" s="149"/>
    </row>
    <row r="142" spans="1:4" ht="12.75">
      <c r="A142" s="149"/>
      <c r="B142" s="244"/>
      <c r="C142" s="149"/>
      <c r="D142" s="149"/>
    </row>
    <row r="143" spans="1:4" ht="12.75">
      <c r="A143" s="149"/>
      <c r="B143" s="244"/>
      <c r="C143" s="149"/>
      <c r="D143" s="149"/>
    </row>
    <row r="144" spans="1:4" ht="12.75">
      <c r="A144" s="149"/>
      <c r="B144" s="244"/>
      <c r="C144" s="149"/>
      <c r="D144" s="149"/>
    </row>
    <row r="145" spans="1:4" ht="12.75">
      <c r="A145" s="149"/>
      <c r="B145" s="244"/>
      <c r="C145" s="149"/>
      <c r="D145" s="149"/>
    </row>
    <row r="146" spans="1:4" ht="12.75">
      <c r="A146" s="149"/>
      <c r="B146" s="244"/>
      <c r="C146" s="149"/>
      <c r="D146" s="149"/>
    </row>
    <row r="147" spans="1:4" ht="12.75">
      <c r="A147" s="149"/>
      <c r="B147" s="244"/>
      <c r="C147" s="149"/>
      <c r="D147" s="149"/>
    </row>
    <row r="148" spans="1:4" ht="12.75">
      <c r="A148" s="149"/>
      <c r="B148" s="244"/>
      <c r="C148" s="149"/>
      <c r="D148" s="149"/>
    </row>
    <row r="149" spans="1:4" ht="12.75">
      <c r="A149" s="149"/>
      <c r="B149" s="244"/>
      <c r="C149" s="149"/>
      <c r="D149" s="149"/>
    </row>
    <row r="150" spans="1:4" ht="12.75">
      <c r="A150" s="149"/>
      <c r="B150" s="244"/>
      <c r="C150" s="149"/>
      <c r="D150" s="149"/>
    </row>
    <row r="151" spans="1:4" ht="12.75">
      <c r="A151" s="149"/>
      <c r="B151" s="244"/>
      <c r="C151" s="149"/>
      <c r="D151" s="149"/>
    </row>
    <row r="152" spans="1:4" ht="12.75">
      <c r="A152" s="149"/>
      <c r="B152" s="244"/>
      <c r="C152" s="149"/>
      <c r="D152" s="149"/>
    </row>
    <row r="153" spans="1:4" ht="12.75">
      <c r="A153" s="149"/>
      <c r="B153" s="244"/>
      <c r="C153" s="149"/>
      <c r="D153" s="149"/>
    </row>
    <row r="154" spans="1:4" ht="12.75">
      <c r="A154" s="149"/>
      <c r="B154" s="244"/>
      <c r="C154" s="149"/>
      <c r="D154" s="149"/>
    </row>
    <row r="155" spans="1:4" ht="12.75">
      <c r="A155" s="149"/>
      <c r="B155" s="244"/>
      <c r="C155" s="149"/>
      <c r="D155" s="149"/>
    </row>
    <row r="156" spans="1:4" ht="12.75">
      <c r="A156" s="149"/>
      <c r="B156" s="244"/>
      <c r="C156" s="149"/>
      <c r="D156" s="149"/>
    </row>
    <row r="157" spans="1:4" ht="12.75">
      <c r="A157" s="149"/>
      <c r="B157" s="244"/>
      <c r="C157" s="149"/>
      <c r="D157" s="149"/>
    </row>
    <row r="158" spans="1:4" ht="12.75">
      <c r="A158" s="149"/>
      <c r="B158" s="244"/>
      <c r="C158" s="149"/>
      <c r="D158" s="149"/>
    </row>
    <row r="159" spans="1:4" ht="12.75">
      <c r="A159" s="149"/>
      <c r="B159" s="244"/>
      <c r="C159" s="149"/>
      <c r="D159" s="149"/>
    </row>
    <row r="160" spans="1:4" ht="12.75">
      <c r="A160" s="149"/>
      <c r="B160" s="244"/>
      <c r="C160" s="149"/>
      <c r="D160" s="149"/>
    </row>
    <row r="161" spans="1:4" ht="12.75">
      <c r="A161" s="149"/>
      <c r="B161" s="244"/>
      <c r="C161" s="149"/>
      <c r="D161" s="149"/>
    </row>
    <row r="162" spans="1:4" ht="12.75">
      <c r="A162" s="149"/>
      <c r="B162" s="244"/>
      <c r="C162" s="149"/>
      <c r="D162" s="149"/>
    </row>
    <row r="163" spans="1:4" ht="12.75">
      <c r="A163" s="149"/>
      <c r="B163" s="244"/>
      <c r="C163" s="149"/>
      <c r="D163" s="149"/>
    </row>
    <row r="164" spans="1:4" ht="12.75">
      <c r="A164" s="149"/>
      <c r="B164" s="244"/>
      <c r="C164" s="149"/>
      <c r="D164" s="149"/>
    </row>
    <row r="165" spans="1:4" ht="12.75">
      <c r="A165" s="149"/>
      <c r="B165" s="244"/>
      <c r="C165" s="149"/>
      <c r="D165" s="149"/>
    </row>
    <row r="166" spans="1:4" ht="12.75">
      <c r="A166" s="149"/>
      <c r="B166" s="244"/>
      <c r="C166" s="149"/>
      <c r="D166" s="149"/>
    </row>
    <row r="167" spans="1:4" ht="12.75">
      <c r="A167" s="149"/>
      <c r="B167" s="244"/>
      <c r="C167" s="149"/>
      <c r="D167" s="149"/>
    </row>
    <row r="168" spans="1:4" ht="12.75">
      <c r="A168" s="149"/>
      <c r="B168" s="244"/>
      <c r="C168" s="149"/>
      <c r="D168" s="149"/>
    </row>
    <row r="169" spans="1:4" ht="12.75">
      <c r="A169" s="149"/>
      <c r="B169" s="244"/>
      <c r="C169" s="149"/>
      <c r="D169" s="149"/>
    </row>
    <row r="170" spans="1:4" ht="12.75">
      <c r="A170" s="149"/>
      <c r="B170" s="244"/>
      <c r="C170" s="149"/>
      <c r="D170" s="149"/>
    </row>
    <row r="171" spans="1:4" ht="12.75">
      <c r="A171" s="149"/>
      <c r="B171" s="244"/>
      <c r="C171" s="149"/>
      <c r="D171" s="149"/>
    </row>
    <row r="172" spans="1:4" ht="12.75">
      <c r="A172" s="149"/>
      <c r="B172" s="244"/>
      <c r="C172" s="149"/>
      <c r="D172" s="149"/>
    </row>
    <row r="173" spans="1:4" ht="12.75">
      <c r="A173" s="149"/>
      <c r="B173" s="244"/>
      <c r="C173" s="149"/>
      <c r="D173" s="149"/>
    </row>
    <row r="174" spans="1:4" ht="12.75">
      <c r="A174" s="149"/>
      <c r="B174" s="244"/>
      <c r="C174" s="149"/>
      <c r="D174" s="149"/>
    </row>
    <row r="175" spans="1:4" ht="12.75">
      <c r="A175" s="149"/>
      <c r="B175" s="244"/>
      <c r="C175" s="149"/>
      <c r="D175" s="149"/>
    </row>
    <row r="176" spans="1:4" ht="12.75">
      <c r="A176" s="149"/>
      <c r="B176" s="244"/>
      <c r="C176" s="149"/>
      <c r="D176" s="149"/>
    </row>
    <row r="177" spans="1:4" ht="12.75">
      <c r="A177" s="149"/>
      <c r="B177" s="244"/>
      <c r="C177" s="149"/>
      <c r="D177" s="149"/>
    </row>
    <row r="178" spans="1:4" ht="12.75">
      <c r="A178" s="149"/>
      <c r="B178" s="244"/>
      <c r="C178" s="149"/>
      <c r="D178" s="149"/>
    </row>
    <row r="179" spans="1:4" ht="12.75">
      <c r="A179" s="149"/>
      <c r="B179" s="244"/>
      <c r="C179" s="149"/>
      <c r="D179" s="149"/>
    </row>
    <row r="180" spans="1:4" ht="12.75">
      <c r="A180" s="149"/>
      <c r="B180" s="244"/>
      <c r="C180" s="149"/>
      <c r="D180" s="149"/>
    </row>
    <row r="181" spans="1:4" ht="12.75">
      <c r="A181" s="149"/>
      <c r="B181" s="244"/>
      <c r="C181" s="149"/>
      <c r="D181" s="149"/>
    </row>
    <row r="182" spans="1:4" ht="12.75">
      <c r="A182" s="149"/>
      <c r="B182" s="244"/>
      <c r="C182" s="149"/>
      <c r="D182" s="149"/>
    </row>
    <row r="183" spans="1:4" ht="12.75">
      <c r="A183" s="149"/>
      <c r="B183" s="244"/>
      <c r="C183" s="149"/>
      <c r="D183" s="149"/>
    </row>
    <row r="184" spans="1:4" ht="12.75">
      <c r="A184" s="149"/>
      <c r="B184" s="244"/>
      <c r="C184" s="149"/>
      <c r="D184" s="149"/>
    </row>
    <row r="185" spans="1:4" ht="12.75">
      <c r="A185" s="149"/>
      <c r="B185" s="244"/>
      <c r="C185" s="149"/>
      <c r="D185" s="149"/>
    </row>
    <row r="186" spans="1:4" ht="12.75">
      <c r="A186" s="149"/>
      <c r="B186" s="244"/>
      <c r="C186" s="149"/>
      <c r="D186" s="149"/>
    </row>
    <row r="187" spans="1:4" ht="12.75">
      <c r="A187" s="149"/>
      <c r="B187" s="244"/>
      <c r="C187" s="149"/>
      <c r="D187" s="149"/>
    </row>
    <row r="188" spans="1:4" ht="12.75">
      <c r="A188" s="149"/>
      <c r="B188" s="244"/>
      <c r="C188" s="149"/>
      <c r="D188" s="149"/>
    </row>
    <row r="189" spans="1:4" ht="12.75">
      <c r="A189" s="149"/>
      <c r="B189" s="244"/>
      <c r="C189" s="149"/>
      <c r="D189" s="149"/>
    </row>
    <row r="190" spans="1:4" ht="12.75">
      <c r="A190" s="149"/>
      <c r="B190" s="244"/>
      <c r="C190" s="149"/>
      <c r="D190" s="149"/>
    </row>
    <row r="191" spans="1:4" ht="12.75">
      <c r="A191" s="149"/>
      <c r="B191" s="244"/>
      <c r="C191" s="149"/>
      <c r="D191" s="149"/>
    </row>
    <row r="192" spans="1:4" ht="12.75">
      <c r="A192" s="149"/>
      <c r="B192" s="244"/>
      <c r="C192" s="149"/>
      <c r="D192" s="149"/>
    </row>
    <row r="193" spans="1:4" ht="12.75">
      <c r="A193" s="149"/>
      <c r="B193" s="244"/>
      <c r="C193" s="149"/>
      <c r="D193" s="149"/>
    </row>
    <row r="194" spans="1:4" ht="12.75">
      <c r="A194" s="149"/>
      <c r="B194" s="244"/>
      <c r="C194" s="149"/>
      <c r="D194" s="149"/>
    </row>
    <row r="195" spans="1:4" ht="12.75">
      <c r="A195" s="149"/>
      <c r="B195" s="244"/>
      <c r="C195" s="149"/>
      <c r="D195" s="149"/>
    </row>
    <row r="196" spans="1:4" ht="12.75">
      <c r="A196" s="149"/>
      <c r="B196" s="244"/>
      <c r="C196" s="149"/>
      <c r="D196" s="149"/>
    </row>
    <row r="197" spans="1:4" ht="12.75">
      <c r="A197" s="149"/>
      <c r="B197" s="244"/>
      <c r="C197" s="149"/>
      <c r="D197" s="149"/>
    </row>
    <row r="198" spans="1:4" ht="12.75">
      <c r="A198" s="149"/>
      <c r="B198" s="244"/>
      <c r="C198" s="149"/>
      <c r="D198" s="149"/>
    </row>
    <row r="199" spans="1:4" ht="12.75">
      <c r="A199" s="149"/>
      <c r="B199" s="244"/>
      <c r="C199" s="149"/>
      <c r="D199" s="149"/>
    </row>
    <row r="200" spans="1:4" ht="12.75">
      <c r="A200" s="149"/>
      <c r="B200" s="244"/>
      <c r="C200" s="149"/>
      <c r="D200" s="149"/>
    </row>
    <row r="201" spans="1:4" ht="12.75">
      <c r="A201" s="149"/>
      <c r="B201" s="244"/>
      <c r="C201" s="149"/>
      <c r="D201" s="149"/>
    </row>
    <row r="202" spans="1:4" ht="12.75">
      <c r="A202" s="149"/>
      <c r="B202" s="244"/>
      <c r="C202" s="149"/>
      <c r="D202" s="149"/>
    </row>
    <row r="203" spans="1:4" ht="12.75">
      <c r="A203" s="149"/>
      <c r="B203" s="244"/>
      <c r="C203" s="149"/>
      <c r="D203" s="149"/>
    </row>
    <row r="204" spans="1:4" ht="12.75">
      <c r="A204" s="149"/>
      <c r="B204" s="244"/>
      <c r="C204" s="149"/>
      <c r="D204" s="149"/>
    </row>
    <row r="205" spans="1:4" ht="12.75">
      <c r="A205" s="149"/>
      <c r="B205" s="244"/>
      <c r="C205" s="149"/>
      <c r="D205" s="149"/>
    </row>
    <row r="206" spans="1:4" ht="12.75">
      <c r="A206" s="149"/>
      <c r="B206" s="244"/>
      <c r="C206" s="149"/>
      <c r="D206" s="149"/>
    </row>
    <row r="207" spans="1:4" ht="12.75">
      <c r="A207" s="149"/>
      <c r="B207" s="244"/>
      <c r="C207" s="149"/>
      <c r="D207" s="149"/>
    </row>
    <row r="208" spans="1:4" ht="12.75">
      <c r="A208" s="149"/>
      <c r="B208" s="244"/>
      <c r="C208" s="149"/>
      <c r="D208" s="149"/>
    </row>
    <row r="209" spans="1:4" ht="12.75">
      <c r="A209" s="149"/>
      <c r="B209" s="244"/>
      <c r="C209" s="149"/>
      <c r="D209" s="149"/>
    </row>
    <row r="210" spans="1:4" ht="12.75">
      <c r="A210" s="149"/>
      <c r="B210" s="244"/>
      <c r="C210" s="149"/>
      <c r="D210" s="149"/>
    </row>
    <row r="211" spans="1:4" ht="12.75">
      <c r="A211" s="149"/>
      <c r="B211" s="244"/>
      <c r="C211" s="149"/>
      <c r="D211" s="149"/>
    </row>
    <row r="212" spans="1:4" ht="12.75">
      <c r="A212" s="149"/>
      <c r="B212" s="244"/>
      <c r="C212" s="149"/>
      <c r="D212" s="149"/>
    </row>
    <row r="213" spans="1:4" ht="12.75">
      <c r="A213" s="149"/>
      <c r="B213" s="244"/>
      <c r="C213" s="149"/>
      <c r="D213" s="149"/>
    </row>
    <row r="214" spans="1:4" ht="12.75">
      <c r="A214" s="149"/>
      <c r="B214" s="244"/>
      <c r="C214" s="149"/>
      <c r="D214" s="149"/>
    </row>
    <row r="215" spans="1:4" ht="12.75">
      <c r="A215" s="149"/>
      <c r="B215" s="244"/>
      <c r="C215" s="149"/>
      <c r="D215" s="149"/>
    </row>
    <row r="216" spans="1:4" ht="12.75">
      <c r="A216" s="149"/>
      <c r="B216" s="244"/>
      <c r="C216" s="149"/>
      <c r="D216" s="149"/>
    </row>
    <row r="217" spans="1:4" ht="12.75">
      <c r="A217" s="149"/>
      <c r="B217" s="244"/>
      <c r="C217" s="149"/>
      <c r="D217" s="149"/>
    </row>
    <row r="218" spans="1:4" ht="12.75">
      <c r="A218" s="149"/>
      <c r="B218" s="244"/>
      <c r="C218" s="149"/>
      <c r="D218" s="149"/>
    </row>
    <row r="219" spans="1:4" ht="12.75">
      <c r="A219" s="149"/>
      <c r="B219" s="244"/>
      <c r="C219" s="149"/>
      <c r="D219" s="149"/>
    </row>
    <row r="220" spans="1:4" ht="12.75">
      <c r="A220" s="149"/>
      <c r="B220" s="244"/>
      <c r="C220" s="149"/>
      <c r="D220" s="149"/>
    </row>
    <row r="221" spans="1:4" ht="12.75">
      <c r="A221" s="149"/>
      <c r="B221" s="244"/>
      <c r="C221" s="149"/>
      <c r="D221" s="149"/>
    </row>
    <row r="222" spans="1:4" ht="12.75">
      <c r="A222" s="149"/>
      <c r="B222" s="244"/>
      <c r="C222" s="149"/>
      <c r="D222" s="149"/>
    </row>
    <row r="223" spans="1:4" ht="12.75">
      <c r="A223" s="149"/>
      <c r="B223" s="244"/>
      <c r="C223" s="149"/>
      <c r="D223" s="149"/>
    </row>
    <row r="224" spans="1:4" ht="12.75">
      <c r="A224" s="149"/>
      <c r="B224" s="244"/>
      <c r="C224" s="149"/>
      <c r="D224" s="149"/>
    </row>
    <row r="225" spans="1:4" ht="12.75">
      <c r="A225" s="149"/>
      <c r="B225" s="244"/>
      <c r="C225" s="149"/>
      <c r="D225" s="149"/>
    </row>
    <row r="226" spans="1:4" ht="12.75">
      <c r="A226" s="149"/>
      <c r="B226" s="244"/>
      <c r="C226" s="149"/>
      <c r="D226" s="149"/>
    </row>
    <row r="227" spans="1:4" ht="12.75">
      <c r="A227" s="149"/>
      <c r="B227" s="244"/>
      <c r="C227" s="149"/>
      <c r="D227" s="149"/>
    </row>
    <row r="228" spans="1:4" ht="12.75">
      <c r="A228" s="149"/>
      <c r="B228" s="244"/>
      <c r="C228" s="149"/>
      <c r="D228" s="149"/>
    </row>
    <row r="229" spans="1:4" ht="12.75">
      <c r="A229" s="149"/>
      <c r="B229" s="244"/>
      <c r="C229" s="149"/>
      <c r="D229" s="149"/>
    </row>
    <row r="230" spans="1:4" ht="12.75">
      <c r="A230" s="149"/>
      <c r="B230" s="244"/>
      <c r="C230" s="149"/>
      <c r="D230" s="149"/>
    </row>
    <row r="231" spans="1:4" ht="12.75">
      <c r="A231" s="149"/>
      <c r="B231" s="244"/>
      <c r="C231" s="149"/>
      <c r="D231" s="149"/>
    </row>
    <row r="232" spans="1:4" ht="12.75">
      <c r="A232" s="149"/>
      <c r="B232" s="244"/>
      <c r="C232" s="149"/>
      <c r="D232" s="149"/>
    </row>
    <row r="233" spans="1:4" ht="12.75">
      <c r="A233" s="149"/>
      <c r="B233" s="244"/>
      <c r="C233" s="149"/>
      <c r="D233" s="149"/>
    </row>
    <row r="234" spans="1:4" ht="12.75">
      <c r="A234" s="149"/>
      <c r="B234" s="244"/>
      <c r="C234" s="149"/>
      <c r="D234" s="149"/>
    </row>
    <row r="235" spans="1:4" ht="12.75">
      <c r="A235" s="149"/>
      <c r="B235" s="244"/>
      <c r="C235" s="149"/>
      <c r="D235" s="149"/>
    </row>
    <row r="236" spans="1:4" ht="12.75">
      <c r="A236" s="149"/>
      <c r="B236" s="244"/>
      <c r="C236" s="149"/>
      <c r="D236" s="149"/>
    </row>
    <row r="237" spans="1:4" ht="12.75">
      <c r="A237" s="149"/>
      <c r="B237" s="244"/>
      <c r="C237" s="149"/>
      <c r="D237" s="149"/>
    </row>
    <row r="238" spans="1:4" ht="12.75">
      <c r="A238" s="149"/>
      <c r="B238" s="244"/>
      <c r="C238" s="149"/>
      <c r="D238" s="149"/>
    </row>
    <row r="239" spans="1:4" ht="12.75">
      <c r="A239" s="149"/>
      <c r="B239" s="244"/>
      <c r="C239" s="149"/>
      <c r="D239" s="149"/>
    </row>
    <row r="240" spans="1:4" ht="12.75">
      <c r="A240" s="149"/>
      <c r="B240" s="244"/>
      <c r="C240" s="149"/>
      <c r="D240" s="149"/>
    </row>
    <row r="241" spans="1:4" ht="12.75">
      <c r="A241" s="149"/>
      <c r="B241" s="244"/>
      <c r="C241" s="149"/>
      <c r="D241" s="149"/>
    </row>
    <row r="242" spans="1:4" ht="12.75">
      <c r="A242" s="149"/>
      <c r="B242" s="244"/>
      <c r="C242" s="149"/>
      <c r="D242" s="149"/>
    </row>
    <row r="243" spans="1:4" ht="12.75">
      <c r="A243" s="149"/>
      <c r="B243" s="244"/>
      <c r="C243" s="149"/>
      <c r="D243" s="149"/>
    </row>
    <row r="244" spans="1:4" ht="12.75">
      <c r="A244" s="149"/>
      <c r="B244" s="244"/>
      <c r="C244" s="149"/>
      <c r="D244" s="149"/>
    </row>
    <row r="245" spans="1:4" ht="12.75">
      <c r="A245" s="149"/>
      <c r="B245" s="244"/>
      <c r="C245" s="149"/>
      <c r="D245" s="149"/>
    </row>
    <row r="246" spans="1:4" ht="12.75">
      <c r="A246" s="149"/>
      <c r="B246" s="244"/>
      <c r="C246" s="149"/>
      <c r="D246" s="149"/>
    </row>
    <row r="247" spans="1:4" ht="12.75">
      <c r="A247" s="149"/>
      <c r="B247" s="244"/>
      <c r="C247" s="149"/>
      <c r="D247" s="149"/>
    </row>
    <row r="248" spans="1:4" ht="12.75">
      <c r="A248" s="149"/>
      <c r="B248" s="244"/>
      <c r="C248" s="149"/>
      <c r="D248" s="149"/>
    </row>
    <row r="249" spans="1:4" ht="12.75">
      <c r="A249" s="149"/>
      <c r="B249" s="244"/>
      <c r="C249" s="149"/>
      <c r="D249" s="149"/>
    </row>
    <row r="250" spans="1:4" ht="12.75">
      <c r="A250" s="149"/>
      <c r="B250" s="244"/>
      <c r="C250" s="149"/>
      <c r="D250" s="149"/>
    </row>
    <row r="251" spans="1:4" ht="12.75">
      <c r="A251" s="149"/>
      <c r="B251" s="244"/>
      <c r="C251" s="149"/>
      <c r="D251" s="149"/>
    </row>
    <row r="252" spans="1:4" ht="12.75">
      <c r="A252" s="149"/>
      <c r="B252" s="244"/>
      <c r="C252" s="149"/>
      <c r="D252" s="149"/>
    </row>
    <row r="253" spans="1:4" ht="12.75">
      <c r="A253" s="149"/>
      <c r="B253" s="244"/>
      <c r="C253" s="149"/>
      <c r="D253" s="149"/>
    </row>
    <row r="254" spans="1:4" ht="12.75">
      <c r="A254" s="149"/>
      <c r="B254" s="244"/>
      <c r="C254" s="149"/>
      <c r="D254" s="149"/>
    </row>
    <row r="255" spans="1:4" ht="12.75">
      <c r="A255" s="149"/>
      <c r="B255" s="244"/>
      <c r="C255" s="149"/>
      <c r="D255" s="149"/>
    </row>
    <row r="256" spans="1:4" ht="12.75">
      <c r="A256" s="149"/>
      <c r="B256" s="244"/>
      <c r="C256" s="149"/>
      <c r="D256" s="149"/>
    </row>
    <row r="257" spans="1:4" ht="12.75">
      <c r="A257" s="149"/>
      <c r="B257" s="244"/>
      <c r="C257" s="149"/>
      <c r="D257" s="149"/>
    </row>
    <row r="258" spans="1:4" ht="12.75">
      <c r="A258" s="149"/>
      <c r="B258" s="244"/>
      <c r="C258" s="149"/>
      <c r="D258" s="149"/>
    </row>
    <row r="259" spans="1:4" ht="12.75">
      <c r="A259" s="149"/>
      <c r="B259" s="244"/>
      <c r="C259" s="149"/>
      <c r="D259" s="149"/>
    </row>
    <row r="260" spans="1:4" ht="12.75">
      <c r="A260" s="149"/>
      <c r="B260" s="244"/>
      <c r="C260" s="149"/>
      <c r="D260" s="149"/>
    </row>
    <row r="261" spans="1:4" ht="12.75">
      <c r="A261" s="149"/>
      <c r="B261" s="244"/>
      <c r="C261" s="149"/>
      <c r="D261" s="149"/>
    </row>
    <row r="262" spans="1:4" ht="12.75">
      <c r="A262" s="149"/>
      <c r="B262" s="244"/>
      <c r="C262" s="149"/>
      <c r="D262" s="149"/>
    </row>
    <row r="263" spans="1:4" ht="12.75">
      <c r="A263" s="149"/>
      <c r="B263" s="244"/>
      <c r="C263" s="149"/>
      <c r="D263" s="149"/>
    </row>
    <row r="264" spans="1:4" ht="12.75">
      <c r="A264" s="149"/>
      <c r="B264" s="244"/>
      <c r="C264" s="149"/>
      <c r="D264" s="149"/>
    </row>
    <row r="265" spans="1:4" ht="12.75">
      <c r="A265" s="149"/>
      <c r="B265" s="244"/>
      <c r="C265" s="149"/>
      <c r="D265" s="149"/>
    </row>
    <row r="266" spans="1:4" ht="12.75">
      <c r="A266" s="149"/>
      <c r="B266" s="244"/>
      <c r="C266" s="149"/>
      <c r="D266" s="149"/>
    </row>
    <row r="267" spans="1:4" ht="12.75">
      <c r="A267" s="149"/>
      <c r="B267" s="244"/>
      <c r="C267" s="149"/>
      <c r="D267" s="149"/>
    </row>
    <row r="268" spans="1:4" ht="12.75">
      <c r="A268" s="149"/>
      <c r="B268" s="244"/>
      <c r="C268" s="149"/>
      <c r="D268" s="149"/>
    </row>
    <row r="269" spans="1:4" ht="12.75">
      <c r="A269" s="149"/>
      <c r="B269" s="244"/>
      <c r="C269" s="149"/>
      <c r="D269" s="149"/>
    </row>
    <row r="270" spans="1:4" ht="12.75">
      <c r="A270" s="149"/>
      <c r="B270" s="244"/>
      <c r="C270" s="149"/>
      <c r="D270" s="149"/>
    </row>
    <row r="271" spans="1:4" ht="12.75">
      <c r="A271" s="149"/>
      <c r="B271" s="244"/>
      <c r="C271" s="149"/>
      <c r="D271" s="149"/>
    </row>
    <row r="272" spans="1:4" ht="12.75">
      <c r="A272" s="149"/>
      <c r="B272" s="244"/>
      <c r="C272" s="149"/>
      <c r="D272" s="149"/>
    </row>
    <row r="273" spans="1:4" ht="12.75">
      <c r="A273" s="149"/>
      <c r="B273" s="244"/>
      <c r="C273" s="149"/>
      <c r="D273" s="149"/>
    </row>
    <row r="274" spans="1:4" ht="12.75">
      <c r="A274" s="149"/>
      <c r="B274" s="244"/>
      <c r="C274" s="149"/>
      <c r="D274" s="149"/>
    </row>
    <row r="275" spans="1:4" ht="12.75">
      <c r="A275" s="149"/>
      <c r="B275" s="244"/>
      <c r="C275" s="149"/>
      <c r="D275" s="149"/>
    </row>
    <row r="276" spans="1:4" ht="12.75">
      <c r="A276" s="149"/>
      <c r="B276" s="244"/>
      <c r="C276" s="149"/>
      <c r="D276" s="149"/>
    </row>
    <row r="277" spans="1:4" ht="12.75">
      <c r="A277" s="149"/>
      <c r="B277" s="244"/>
      <c r="C277" s="149"/>
      <c r="D277" s="149"/>
    </row>
    <row r="278" spans="1:4" ht="12.75">
      <c r="A278" s="149"/>
      <c r="B278" s="244"/>
      <c r="C278" s="149"/>
      <c r="D278" s="149"/>
    </row>
    <row r="279" spans="1:4" ht="12.75">
      <c r="A279" s="149"/>
      <c r="B279" s="244"/>
      <c r="C279" s="149"/>
      <c r="D279" s="149"/>
    </row>
    <row r="280" spans="1:4" ht="12.75">
      <c r="A280" s="149"/>
      <c r="B280" s="244"/>
      <c r="C280" s="149"/>
      <c r="D280" s="149"/>
    </row>
    <row r="281" spans="1:4" ht="12.75">
      <c r="A281" s="149"/>
      <c r="B281" s="244"/>
      <c r="C281" s="149"/>
      <c r="D281" s="149"/>
    </row>
    <row r="282" spans="1:4" ht="12.75">
      <c r="A282" s="149"/>
      <c r="B282" s="244"/>
      <c r="C282" s="149"/>
      <c r="D282" s="149"/>
    </row>
    <row r="283" spans="1:4" ht="12.75">
      <c r="A283" s="149"/>
      <c r="B283" s="244"/>
      <c r="C283" s="149"/>
      <c r="D283" s="149"/>
    </row>
    <row r="284" spans="1:4" ht="12.75">
      <c r="A284" s="149"/>
      <c r="B284" s="244"/>
      <c r="C284" s="149"/>
      <c r="D284" s="149"/>
    </row>
    <row r="285" spans="1:4" ht="12.75">
      <c r="A285" s="149"/>
      <c r="B285" s="244"/>
      <c r="C285" s="149"/>
      <c r="D285" s="149"/>
    </row>
    <row r="286" spans="1:4" ht="12.75">
      <c r="A286" s="149"/>
      <c r="B286" s="244"/>
      <c r="C286" s="149"/>
      <c r="D286" s="149"/>
    </row>
    <row r="287" spans="1:4" ht="12.75">
      <c r="A287" s="149"/>
      <c r="B287" s="244"/>
      <c r="C287" s="149"/>
      <c r="D287" s="149"/>
    </row>
    <row r="288" spans="1:4" ht="12.75">
      <c r="A288" s="149"/>
      <c r="B288" s="244"/>
      <c r="C288" s="149"/>
      <c r="D288" s="149"/>
    </row>
    <row r="289" spans="1:4" ht="12.75">
      <c r="A289" s="149"/>
      <c r="B289" s="244"/>
      <c r="C289" s="149"/>
      <c r="D289" s="149"/>
    </row>
    <row r="290" spans="1:4" ht="12.75">
      <c r="A290" s="149"/>
      <c r="B290" s="244"/>
      <c r="C290" s="149"/>
      <c r="D290" s="149"/>
    </row>
    <row r="291" spans="1:4" ht="12.75">
      <c r="A291" s="149"/>
      <c r="B291" s="244"/>
      <c r="C291" s="149"/>
      <c r="D291" s="149"/>
    </row>
    <row r="292" spans="1:4" ht="12.75">
      <c r="A292" s="149"/>
      <c r="B292" s="244"/>
      <c r="C292" s="149"/>
      <c r="D292" s="149"/>
    </row>
    <row r="293" spans="1:4" ht="12.75">
      <c r="A293" s="149"/>
      <c r="B293" s="244"/>
      <c r="C293" s="149"/>
      <c r="D293" s="149"/>
    </row>
    <row r="294" spans="1:4" ht="12.75">
      <c r="A294" s="149"/>
      <c r="B294" s="244"/>
      <c r="C294" s="149"/>
      <c r="D294" s="149"/>
    </row>
    <row r="295" spans="1:4" ht="12.75">
      <c r="A295" s="149"/>
      <c r="B295" s="244"/>
      <c r="C295" s="149"/>
      <c r="D295" s="149"/>
    </row>
    <row r="296" spans="1:4" ht="12.75">
      <c r="A296" s="149"/>
      <c r="B296" s="244"/>
      <c r="C296" s="149"/>
      <c r="D296" s="149"/>
    </row>
    <row r="297" spans="1:4" ht="12.75">
      <c r="A297" s="149"/>
      <c r="B297" s="244"/>
      <c r="C297" s="149"/>
      <c r="D297" s="149"/>
    </row>
    <row r="298" spans="1:4" ht="12.75">
      <c r="A298" s="149"/>
      <c r="B298" s="244"/>
      <c r="C298" s="149"/>
      <c r="D298" s="149"/>
    </row>
    <row r="299" spans="1:4" ht="12.75">
      <c r="A299" s="149"/>
      <c r="B299" s="244"/>
      <c r="C299" s="149"/>
      <c r="D299" s="149"/>
    </row>
    <row r="300" spans="1:4" ht="12.75">
      <c r="A300" s="149"/>
      <c r="B300" s="244"/>
      <c r="C300" s="149"/>
      <c r="D300" s="149"/>
    </row>
    <row r="301" spans="1:4" ht="12.75">
      <c r="A301" s="149"/>
      <c r="B301" s="244"/>
      <c r="C301" s="149"/>
      <c r="D301" s="149"/>
    </row>
    <row r="302" spans="1:4" ht="12.75">
      <c r="A302" s="149"/>
      <c r="B302" s="244"/>
      <c r="C302" s="149"/>
      <c r="D302" s="149"/>
    </row>
    <row r="303" spans="1:4" ht="12.75">
      <c r="A303" s="149"/>
      <c r="B303" s="244"/>
      <c r="C303" s="149"/>
      <c r="D303" s="149"/>
    </row>
    <row r="304" spans="1:4" ht="12.75">
      <c r="A304" s="149"/>
      <c r="B304" s="244"/>
      <c r="C304" s="149"/>
      <c r="D304" s="149"/>
    </row>
    <row r="305" spans="1:4" ht="12.75">
      <c r="A305" s="149"/>
      <c r="B305" s="244"/>
      <c r="C305" s="149"/>
      <c r="D305" s="149"/>
    </row>
    <row r="306" spans="1:4" ht="12.75">
      <c r="A306" s="149"/>
      <c r="B306" s="244"/>
      <c r="C306" s="149"/>
      <c r="D306" s="149"/>
    </row>
    <row r="307" spans="1:4" ht="12.75">
      <c r="A307" s="149"/>
      <c r="B307" s="244"/>
      <c r="C307" s="149"/>
      <c r="D307" s="149"/>
    </row>
    <row r="308" spans="1:4" ht="12.75">
      <c r="A308" s="149"/>
      <c r="B308" s="244"/>
      <c r="C308" s="149"/>
      <c r="D308" s="149"/>
    </row>
    <row r="309" spans="1:4" ht="12.75">
      <c r="A309" s="149"/>
      <c r="B309" s="244"/>
      <c r="C309" s="149"/>
      <c r="D309" s="149"/>
    </row>
    <row r="310" spans="1:4" ht="12.75">
      <c r="A310" s="149"/>
      <c r="B310" s="244"/>
      <c r="C310" s="149"/>
      <c r="D310" s="149"/>
    </row>
    <row r="311" spans="1:4" ht="12.75">
      <c r="A311" s="149"/>
      <c r="B311" s="244"/>
      <c r="C311" s="149"/>
      <c r="D311" s="149"/>
    </row>
    <row r="312" spans="1:4" ht="12.75">
      <c r="A312" s="149"/>
      <c r="B312" s="244"/>
      <c r="C312" s="149"/>
      <c r="D312" s="149"/>
    </row>
    <row r="313" spans="1:4" ht="12.75">
      <c r="A313" s="149"/>
      <c r="B313" s="244"/>
      <c r="C313" s="149"/>
      <c r="D313" s="149"/>
    </row>
    <row r="314" spans="1:4" ht="12.75">
      <c r="A314" s="149"/>
      <c r="B314" s="244"/>
      <c r="C314" s="149"/>
      <c r="D314" s="149"/>
    </row>
    <row r="315" spans="1:4" ht="12.75">
      <c r="A315" s="149"/>
      <c r="B315" s="244"/>
      <c r="C315" s="149"/>
      <c r="D315" s="149"/>
    </row>
    <row r="316" spans="1:4" ht="12.75">
      <c r="A316" s="149"/>
      <c r="B316" s="244"/>
      <c r="C316" s="149"/>
      <c r="D316" s="149"/>
    </row>
    <row r="317" spans="1:4" ht="12.75">
      <c r="A317" s="149"/>
      <c r="B317" s="244"/>
      <c r="C317" s="149"/>
      <c r="D317" s="149"/>
    </row>
    <row r="318" spans="1:4" ht="12.75">
      <c r="A318" s="149"/>
      <c r="B318" s="244"/>
      <c r="C318" s="149"/>
      <c r="D318" s="149"/>
    </row>
    <row r="319" spans="1:4" ht="12.75">
      <c r="A319" s="149"/>
      <c r="B319" s="244"/>
      <c r="C319" s="149"/>
      <c r="D319" s="149"/>
    </row>
    <row r="320" spans="1:4" ht="12.75">
      <c r="A320" s="149"/>
      <c r="B320" s="244"/>
      <c r="C320" s="149"/>
      <c r="D320" s="149"/>
    </row>
    <row r="321" spans="1:4" ht="12.75">
      <c r="A321" s="149"/>
      <c r="B321" s="244"/>
      <c r="C321" s="149"/>
      <c r="D321" s="149"/>
    </row>
    <row r="322" spans="1:4" ht="12.75">
      <c r="A322" s="149"/>
      <c r="B322" s="244"/>
      <c r="C322" s="149"/>
      <c r="D322" s="149"/>
    </row>
    <row r="323" spans="1:4" ht="12.75">
      <c r="A323" s="149"/>
      <c r="B323" s="244"/>
      <c r="C323" s="149"/>
      <c r="D323" s="149"/>
    </row>
    <row r="324" spans="1:4" ht="12.75">
      <c r="A324" s="149"/>
      <c r="B324" s="244"/>
      <c r="C324" s="149"/>
      <c r="D324" s="149"/>
    </row>
    <row r="325" spans="1:4" ht="12.75">
      <c r="A325" s="149"/>
      <c r="B325" s="244"/>
      <c r="C325" s="149"/>
      <c r="D325" s="149"/>
    </row>
    <row r="326" spans="1:4" ht="12.75">
      <c r="A326" s="149"/>
      <c r="B326" s="244"/>
      <c r="C326" s="149"/>
      <c r="D326" s="149"/>
    </row>
    <row r="327" spans="1:4" ht="12.75">
      <c r="A327" s="149"/>
      <c r="B327" s="244"/>
      <c r="C327" s="149"/>
      <c r="D327" s="149"/>
    </row>
    <row r="328" spans="1:4" ht="12.75">
      <c r="A328" s="149"/>
      <c r="B328" s="244"/>
      <c r="C328" s="149"/>
      <c r="D328" s="149"/>
    </row>
    <row r="329" spans="1:4" ht="12.75">
      <c r="A329" s="149"/>
      <c r="B329" s="244"/>
      <c r="C329" s="149"/>
      <c r="D329" s="149"/>
    </row>
    <row r="330" spans="1:4" ht="12.75">
      <c r="A330" s="149"/>
      <c r="B330" s="244"/>
      <c r="C330" s="149"/>
      <c r="D330" s="149"/>
    </row>
    <row r="331" spans="1:4" ht="12.75">
      <c r="A331" s="149"/>
      <c r="B331" s="244"/>
      <c r="C331" s="149"/>
      <c r="D331" s="149"/>
    </row>
    <row r="332" spans="1:4" ht="12.75">
      <c r="A332" s="149"/>
      <c r="B332" s="244"/>
      <c r="C332" s="149"/>
      <c r="D332" s="149"/>
    </row>
    <row r="333" spans="1:4" ht="12.75">
      <c r="A333" s="149"/>
      <c r="B333" s="244"/>
      <c r="C333" s="149"/>
      <c r="D333" s="149"/>
    </row>
    <row r="334" spans="1:4" ht="12.75">
      <c r="A334" s="149"/>
      <c r="B334" s="244"/>
      <c r="C334" s="149"/>
      <c r="D334" s="149"/>
    </row>
    <row r="335" spans="1:4" ht="12.75">
      <c r="A335" s="149"/>
      <c r="B335" s="244"/>
      <c r="C335" s="149"/>
      <c r="D335" s="149"/>
    </row>
    <row r="336" spans="1:4" ht="12.75">
      <c r="A336" s="149"/>
      <c r="B336" s="244"/>
      <c r="C336" s="149"/>
      <c r="D336" s="149"/>
    </row>
    <row r="337" spans="1:4" ht="12.75">
      <c r="A337" s="149"/>
      <c r="B337" s="244"/>
      <c r="C337" s="149"/>
      <c r="D337" s="149"/>
    </row>
    <row r="338" spans="1:4" ht="12.75">
      <c r="A338" s="149"/>
      <c r="B338" s="244"/>
      <c r="C338" s="149"/>
      <c r="D338" s="149"/>
    </row>
    <row r="339" spans="1:4" ht="12.75">
      <c r="A339" s="149"/>
      <c r="B339" s="244"/>
      <c r="C339" s="149"/>
      <c r="D339" s="149"/>
    </row>
    <row r="340" spans="1:4" ht="12.75">
      <c r="A340" s="149"/>
      <c r="B340" s="244"/>
      <c r="C340" s="149"/>
      <c r="D340" s="149"/>
    </row>
    <row r="341" spans="1:4" ht="12.75">
      <c r="A341" s="149"/>
      <c r="B341" s="244"/>
      <c r="C341" s="149"/>
      <c r="D341" s="149"/>
    </row>
    <row r="342" spans="1:4" ht="12.75">
      <c r="A342" s="149"/>
      <c r="B342" s="244"/>
      <c r="C342" s="149"/>
      <c r="D342" s="149"/>
    </row>
    <row r="343" spans="1:4" ht="12.75">
      <c r="A343" s="149"/>
      <c r="B343" s="244"/>
      <c r="C343" s="149"/>
      <c r="D343" s="149"/>
    </row>
    <row r="344" spans="1:4" ht="12.75">
      <c r="A344" s="149"/>
      <c r="B344" s="244"/>
      <c r="C344" s="149"/>
      <c r="D344" s="149"/>
    </row>
    <row r="345" spans="1:4" ht="12.75">
      <c r="A345" s="149"/>
      <c r="B345" s="244"/>
      <c r="C345" s="149"/>
      <c r="D345" s="149"/>
    </row>
    <row r="346" spans="1:4" ht="12.75">
      <c r="A346" s="149"/>
      <c r="B346" s="244"/>
      <c r="C346" s="149"/>
      <c r="D346" s="149"/>
    </row>
    <row r="347" spans="1:4" ht="12.75">
      <c r="A347" s="149"/>
      <c r="B347" s="244"/>
      <c r="C347" s="149"/>
      <c r="D347" s="149"/>
    </row>
    <row r="348" spans="1:4" ht="12.75">
      <c r="A348" s="149"/>
      <c r="B348" s="244"/>
      <c r="C348" s="149"/>
      <c r="D348" s="149"/>
    </row>
    <row r="349" spans="1:4" ht="12.75">
      <c r="A349" s="149"/>
      <c r="B349" s="244"/>
      <c r="C349" s="149"/>
      <c r="D349" s="149"/>
    </row>
    <row r="350" spans="1:4" ht="12.75">
      <c r="A350" s="149"/>
      <c r="B350" s="244"/>
      <c r="C350" s="149"/>
      <c r="D350" s="149"/>
    </row>
    <row r="351" spans="1:4" ht="12.75">
      <c r="A351" s="149"/>
      <c r="B351" s="244"/>
      <c r="C351" s="149"/>
      <c r="D351" s="149"/>
    </row>
    <row r="352" spans="1:4" ht="12.75">
      <c r="A352" s="149"/>
      <c r="B352" s="244"/>
      <c r="C352" s="149"/>
      <c r="D352" s="149"/>
    </row>
    <row r="353" spans="1:4" ht="12.75">
      <c r="A353" s="149"/>
      <c r="B353" s="244"/>
      <c r="C353" s="149"/>
      <c r="D353" s="149"/>
    </row>
    <row r="354" spans="1:4" ht="12.75">
      <c r="A354" s="149"/>
      <c r="B354" s="244"/>
      <c r="C354" s="149"/>
      <c r="D354" s="149"/>
    </row>
    <row r="355" spans="1:4" ht="12.75">
      <c r="A355" s="149"/>
      <c r="B355" s="244"/>
      <c r="C355" s="149"/>
      <c r="D355" s="149"/>
    </row>
    <row r="356" spans="1:4" ht="12.75">
      <c r="A356" s="149"/>
      <c r="B356" s="244"/>
      <c r="C356" s="149"/>
      <c r="D356" s="149"/>
    </row>
    <row r="357" spans="1:4" ht="12.75">
      <c r="A357" s="149"/>
      <c r="B357" s="244"/>
      <c r="C357" s="149"/>
      <c r="D357" s="149"/>
    </row>
    <row r="358" spans="1:4" ht="12.75">
      <c r="A358" s="149"/>
      <c r="B358" s="244"/>
      <c r="C358" s="149"/>
      <c r="D358" s="149"/>
    </row>
    <row r="359" spans="1:4" ht="12.75">
      <c r="A359" s="149"/>
      <c r="B359" s="244"/>
      <c r="C359" s="149"/>
      <c r="D359" s="149"/>
    </row>
    <row r="360" spans="1:4" ht="12.75">
      <c r="A360" s="149"/>
      <c r="B360" s="244"/>
      <c r="C360" s="149"/>
      <c r="D360" s="149"/>
    </row>
    <row r="361" spans="1:4" ht="12.75">
      <c r="A361" s="149"/>
      <c r="B361" s="244"/>
      <c r="C361" s="149"/>
      <c r="D361" s="149"/>
    </row>
    <row r="362" spans="1:4" ht="12.75">
      <c r="A362" s="149"/>
      <c r="B362" s="244"/>
      <c r="C362" s="149"/>
      <c r="D362" s="149"/>
    </row>
    <row r="363" spans="1:4" ht="12.75">
      <c r="A363" s="149"/>
      <c r="B363" s="244"/>
      <c r="C363" s="149"/>
      <c r="D363" s="149"/>
    </row>
    <row r="364" spans="1:4" ht="12.75">
      <c r="A364" s="149"/>
      <c r="B364" s="244"/>
      <c r="C364" s="149"/>
      <c r="D364" s="149"/>
    </row>
    <row r="365" spans="1:4" ht="12.75">
      <c r="A365" s="149"/>
      <c r="B365" s="244"/>
      <c r="C365" s="149"/>
      <c r="D365" s="149"/>
    </row>
    <row r="366" spans="1:4" ht="12.75">
      <c r="A366" s="149"/>
      <c r="B366" s="244"/>
      <c r="C366" s="149"/>
      <c r="D366" s="149"/>
    </row>
    <row r="367" spans="1:4" ht="12.75">
      <c r="A367" s="149"/>
      <c r="B367" s="244"/>
      <c r="C367" s="149"/>
      <c r="D367" s="149"/>
    </row>
    <row r="368" spans="1:4" ht="12.75">
      <c r="A368" s="149"/>
      <c r="B368" s="244"/>
      <c r="C368" s="149"/>
      <c r="D368" s="149"/>
    </row>
    <row r="369" spans="1:4" ht="12.75">
      <c r="A369" s="149"/>
      <c r="B369" s="244"/>
      <c r="C369" s="149"/>
      <c r="D369" s="149"/>
    </row>
    <row r="370" spans="1:4" ht="12.75">
      <c r="A370" s="149"/>
      <c r="B370" s="244"/>
      <c r="C370" s="149"/>
      <c r="D370" s="149"/>
    </row>
    <row r="371" spans="1:4" ht="12.75">
      <c r="A371" s="149"/>
      <c r="B371" s="244"/>
      <c r="C371" s="149"/>
      <c r="D371" s="149"/>
    </row>
    <row r="372" spans="1:4" ht="12.75">
      <c r="A372" s="149"/>
      <c r="B372" s="244"/>
      <c r="C372" s="149"/>
      <c r="D372" s="149"/>
    </row>
    <row r="373" spans="1:4" ht="12.75">
      <c r="A373" s="149"/>
      <c r="B373" s="244"/>
      <c r="C373" s="149"/>
      <c r="D373" s="149"/>
    </row>
    <row r="374" spans="1:4" ht="12.75">
      <c r="A374" s="149"/>
      <c r="B374" s="244"/>
      <c r="C374" s="149"/>
      <c r="D374" s="149"/>
    </row>
    <row r="375" spans="1:4" ht="12.75">
      <c r="A375" s="149"/>
      <c r="B375" s="244"/>
      <c r="C375" s="149"/>
      <c r="D375" s="149"/>
    </row>
    <row r="376" spans="1:4" ht="12.75">
      <c r="A376" s="149"/>
      <c r="B376" s="244"/>
      <c r="C376" s="149"/>
      <c r="D376" s="149"/>
    </row>
    <row r="377" spans="1:4" ht="12.75">
      <c r="A377" s="149"/>
      <c r="B377" s="244"/>
      <c r="C377" s="149"/>
      <c r="D377" s="149"/>
    </row>
    <row r="378" spans="1:4" ht="12.75">
      <c r="A378" s="149"/>
      <c r="B378" s="244"/>
      <c r="C378" s="149"/>
      <c r="D378" s="149"/>
    </row>
    <row r="379" spans="1:4" ht="12.75">
      <c r="A379" s="149"/>
      <c r="B379" s="244"/>
      <c r="C379" s="149"/>
      <c r="D379" s="149"/>
    </row>
    <row r="380" spans="1:4" ht="12.75">
      <c r="A380" s="149"/>
      <c r="B380" s="244"/>
      <c r="C380" s="149"/>
      <c r="D380" s="149"/>
    </row>
    <row r="381" spans="1:4" ht="12.75">
      <c r="A381" s="149"/>
      <c r="B381" s="244"/>
      <c r="C381" s="149"/>
      <c r="D381" s="149"/>
    </row>
    <row r="382" spans="1:4" ht="12.75">
      <c r="A382" s="149"/>
      <c r="B382" s="244"/>
      <c r="C382" s="149"/>
      <c r="D382" s="149"/>
    </row>
    <row r="383" spans="1:4" ht="12.75">
      <c r="A383" s="149"/>
      <c r="B383" s="244"/>
      <c r="C383" s="149"/>
      <c r="D383" s="149"/>
    </row>
    <row r="384" spans="1:4" ht="12.75">
      <c r="A384" s="149"/>
      <c r="B384" s="244"/>
      <c r="C384" s="149"/>
      <c r="D384" s="149"/>
    </row>
    <row r="385" spans="1:4" ht="12.75">
      <c r="A385" s="149"/>
      <c r="B385" s="244"/>
      <c r="C385" s="149"/>
      <c r="D385" s="149"/>
    </row>
    <row r="386" spans="1:4" ht="12.75">
      <c r="A386" s="149"/>
      <c r="B386" s="244"/>
      <c r="C386" s="149"/>
      <c r="D386" s="149"/>
    </row>
    <row r="387" spans="1:4" ht="12.75">
      <c r="A387" s="149"/>
      <c r="B387" s="244"/>
      <c r="C387" s="149"/>
      <c r="D387" s="149"/>
    </row>
    <row r="388" spans="1:4" ht="12.75">
      <c r="A388" s="149"/>
      <c r="B388" s="244"/>
      <c r="C388" s="149"/>
      <c r="D388" s="149"/>
    </row>
    <row r="389" spans="1:4" ht="12.75">
      <c r="A389" s="149"/>
      <c r="B389" s="244"/>
      <c r="C389" s="149"/>
      <c r="D389" s="149"/>
    </row>
    <row r="390" spans="1:4" ht="12.75">
      <c r="A390" s="149"/>
      <c r="B390" s="244"/>
      <c r="C390" s="149"/>
      <c r="D390" s="149"/>
    </row>
    <row r="391" spans="1:4" ht="12.75">
      <c r="A391" s="149"/>
      <c r="B391" s="244"/>
      <c r="C391" s="149"/>
      <c r="D391" s="149"/>
    </row>
    <row r="392" spans="1:4" ht="12.75">
      <c r="A392" s="149"/>
      <c r="B392" s="244"/>
      <c r="C392" s="149"/>
      <c r="D392" s="149"/>
    </row>
    <row r="393" spans="1:4" ht="12.75">
      <c r="A393" s="149"/>
      <c r="B393" s="244"/>
      <c r="C393" s="149"/>
      <c r="D393" s="149"/>
    </row>
    <row r="394" spans="1:4" ht="12.75">
      <c r="A394" s="149"/>
      <c r="B394" s="244"/>
      <c r="C394" s="149"/>
      <c r="D394" s="149"/>
    </row>
    <row r="395" spans="1:4" ht="12.75">
      <c r="A395" s="149"/>
      <c r="B395" s="244"/>
      <c r="C395" s="149"/>
      <c r="D395" s="149"/>
    </row>
    <row r="396" spans="1:4" ht="12.75">
      <c r="A396" s="149"/>
      <c r="B396" s="244"/>
      <c r="C396" s="149"/>
      <c r="D396" s="149"/>
    </row>
    <row r="397" spans="1:4" ht="12.75">
      <c r="A397" s="149"/>
      <c r="B397" s="244"/>
      <c r="C397" s="149"/>
      <c r="D397" s="149"/>
    </row>
    <row r="398" spans="1:4" ht="12.75">
      <c r="A398" s="149"/>
      <c r="B398" s="244"/>
      <c r="C398" s="149"/>
      <c r="D398" s="149"/>
    </row>
    <row r="399" spans="1:4" ht="12.75">
      <c r="A399" s="149"/>
      <c r="B399" s="244"/>
      <c r="C399" s="149"/>
      <c r="D399" s="149"/>
    </row>
    <row r="400" spans="1:4" ht="12.75">
      <c r="A400" s="149"/>
      <c r="B400" s="244"/>
      <c r="C400" s="149"/>
      <c r="D400" s="149"/>
    </row>
    <row r="401" spans="1:4" ht="12.75">
      <c r="A401" s="149"/>
      <c r="B401" s="244"/>
      <c r="C401" s="149"/>
      <c r="D401" s="149"/>
    </row>
    <row r="402" spans="1:4" ht="12.75">
      <c r="A402" s="149"/>
      <c r="B402" s="244"/>
      <c r="C402" s="149"/>
      <c r="D402" s="149"/>
    </row>
    <row r="403" spans="1:4" ht="12.75">
      <c r="A403" s="149"/>
      <c r="B403" s="244"/>
      <c r="C403" s="149"/>
      <c r="D403" s="149"/>
    </row>
    <row r="404" spans="1:4" ht="12.75">
      <c r="A404" s="149"/>
      <c r="B404" s="244"/>
      <c r="C404" s="149"/>
      <c r="D404" s="149"/>
    </row>
    <row r="405" spans="1:4" ht="12.75">
      <c r="A405" s="149"/>
      <c r="B405" s="244"/>
      <c r="C405" s="149"/>
      <c r="D405" s="149"/>
    </row>
    <row r="406" spans="1:4" ht="12.75">
      <c r="A406" s="149"/>
      <c r="B406" s="244"/>
      <c r="C406" s="149"/>
      <c r="D406" s="149"/>
    </row>
    <row r="407" spans="1:4" ht="12.75">
      <c r="A407" s="149"/>
      <c r="B407" s="244"/>
      <c r="C407" s="149"/>
      <c r="D407" s="149"/>
    </row>
    <row r="408" spans="1:4" ht="12.75">
      <c r="A408" s="149"/>
      <c r="B408" s="244"/>
      <c r="C408" s="149"/>
      <c r="D408" s="149"/>
    </row>
    <row r="409" spans="1:4" ht="12.75">
      <c r="A409" s="149"/>
      <c r="B409" s="244"/>
      <c r="C409" s="149"/>
      <c r="D409" s="149"/>
    </row>
    <row r="410" spans="1:4" ht="12.75">
      <c r="A410" s="149"/>
      <c r="B410" s="244"/>
      <c r="C410" s="149"/>
      <c r="D410" s="149"/>
    </row>
    <row r="411" spans="1:4" ht="12.75">
      <c r="A411" s="149"/>
      <c r="B411" s="244"/>
      <c r="C411" s="149"/>
      <c r="D411" s="149"/>
    </row>
    <row r="412" spans="1:4" ht="12.75">
      <c r="A412" s="149"/>
      <c r="B412" s="244"/>
      <c r="C412" s="149"/>
      <c r="D412" s="149"/>
    </row>
    <row r="413" spans="1:4" ht="12.75">
      <c r="A413" s="149"/>
      <c r="B413" s="244"/>
      <c r="C413" s="149"/>
      <c r="D413" s="149"/>
    </row>
    <row r="414" spans="1:4" ht="12.75">
      <c r="A414" s="149"/>
      <c r="B414" s="244"/>
      <c r="C414" s="149"/>
      <c r="D414" s="149"/>
    </row>
    <row r="415" spans="1:4" ht="12.75">
      <c r="A415" s="149"/>
      <c r="B415" s="244"/>
      <c r="C415" s="149"/>
      <c r="D415" s="149"/>
    </row>
    <row r="416" spans="1:4" ht="12.75">
      <c r="A416" s="149"/>
      <c r="B416" s="244"/>
      <c r="C416" s="149"/>
      <c r="D416" s="149"/>
    </row>
    <row r="417" spans="1:4" ht="12.75">
      <c r="A417" s="149"/>
      <c r="B417" s="244"/>
      <c r="C417" s="149"/>
      <c r="D417" s="149"/>
    </row>
    <row r="418" spans="1:4" ht="12.75">
      <c r="A418" s="149"/>
      <c r="B418" s="244"/>
      <c r="C418" s="149"/>
      <c r="D418" s="149"/>
    </row>
    <row r="419" spans="1:4" ht="12.75">
      <c r="A419" s="149"/>
      <c r="B419" s="244"/>
      <c r="C419" s="149"/>
      <c r="D419" s="149"/>
    </row>
    <row r="420" spans="1:4" ht="12.75">
      <c r="A420" s="149"/>
      <c r="B420" s="244"/>
      <c r="C420" s="149"/>
      <c r="D420" s="149"/>
    </row>
    <row r="421" spans="1:4" ht="12.75">
      <c r="A421" s="149"/>
      <c r="B421" s="244"/>
      <c r="C421" s="149"/>
      <c r="D421" s="149"/>
    </row>
    <row r="422" spans="1:4" ht="12.75">
      <c r="A422" s="149"/>
      <c r="B422" s="244"/>
      <c r="C422" s="149"/>
      <c r="D422" s="149"/>
    </row>
    <row r="423" spans="1:4" ht="12.75">
      <c r="A423" s="149"/>
      <c r="B423" s="244"/>
      <c r="C423" s="149"/>
      <c r="D423" s="149"/>
    </row>
    <row r="424" spans="1:4" ht="12.75">
      <c r="A424" s="149"/>
      <c r="B424" s="244"/>
      <c r="C424" s="149"/>
      <c r="D424" s="149"/>
    </row>
    <row r="425" spans="1:4" ht="12.75">
      <c r="A425" s="149"/>
      <c r="B425" s="244"/>
      <c r="C425" s="149"/>
      <c r="D425" s="149"/>
    </row>
    <row r="426" spans="1:4" ht="12.75">
      <c r="A426" s="149"/>
      <c r="B426" s="244"/>
      <c r="C426" s="149"/>
      <c r="D426" s="149"/>
    </row>
    <row r="427" spans="1:4" ht="12.75">
      <c r="A427" s="149"/>
      <c r="B427" s="244"/>
      <c r="C427" s="149"/>
      <c r="D427" s="149"/>
    </row>
    <row r="428" spans="1:4" ht="12.75">
      <c r="A428" s="149"/>
      <c r="B428" s="244"/>
      <c r="C428" s="149"/>
      <c r="D428" s="149"/>
    </row>
  </sheetData>
  <sheetProtection sheet="1" objects="1" scenarios="1"/>
  <mergeCells count="10">
    <mergeCell ref="H1:N1"/>
    <mergeCell ref="C2:G2"/>
    <mergeCell ref="F20:G20"/>
    <mergeCell ref="A2:B2"/>
    <mergeCell ref="A3:B3"/>
    <mergeCell ref="C3:G3"/>
    <mergeCell ref="I2:K2"/>
    <mergeCell ref="A1:G1"/>
    <mergeCell ref="F19:G19"/>
    <mergeCell ref="F18:G18"/>
  </mergeCells>
  <conditionalFormatting sqref="H19">
    <cfRule type="cellIs" priority="1" dxfId="0" operator="lessThan">
      <formula>0</formula>
    </cfRule>
  </conditionalFormatting>
  <printOptions horizontalCentered="1"/>
  <pageMargins left="0.5" right="0.5" top="1.5" bottom="0.5" header="0.5" footer="0"/>
  <pageSetup horizontalDpi="600" verticalDpi="600" orientation="portrait" scale="65" r:id="rId3"/>
  <headerFooter scaleWithDoc="0" alignWithMargins="0">
    <oddHeader xml:space="preserve">&amp;C&amp;"Arial,Bold"&amp;18Nevada Housing Division
Housing Trust Fund Application
Exhibit A: Project Financials and Budgets </oddHeader>
  </headerFooter>
  <legacyDrawing r:id="rId2"/>
</worksheet>
</file>

<file path=xl/worksheets/sheet3.xml><?xml version="1.0" encoding="utf-8"?>
<worksheet xmlns="http://schemas.openxmlformats.org/spreadsheetml/2006/main" xmlns:r="http://schemas.openxmlformats.org/officeDocument/2006/relationships">
  <sheetPr codeName="Sheet3"/>
  <dimension ref="A1:K125"/>
  <sheetViews>
    <sheetView zoomScalePageLayoutView="0" workbookViewId="0" topLeftCell="A1">
      <selection activeCell="A1" sqref="A1:C1"/>
    </sheetView>
  </sheetViews>
  <sheetFormatPr defaultColWidth="9.140625" defaultRowHeight="12.75"/>
  <cols>
    <col min="1" max="1" width="5.28125" style="0" customWidth="1"/>
    <col min="2" max="2" width="9.421875" style="0" customWidth="1"/>
    <col min="3" max="3" width="27.7109375" style="0" customWidth="1"/>
    <col min="4" max="4" width="17.7109375" style="0" bestFit="1" customWidth="1"/>
    <col min="5" max="5" width="22.28125" style="0" bestFit="1" customWidth="1"/>
    <col min="6" max="6" width="20.00390625" style="2" customWidth="1"/>
    <col min="7" max="7" width="9.7109375" style="0" bestFit="1" customWidth="1"/>
    <col min="8" max="8" width="2.00390625" style="0" customWidth="1"/>
    <col min="9" max="9" width="18.8515625" style="0" customWidth="1"/>
    <col min="10" max="10" width="2.00390625" style="0" customWidth="1"/>
    <col min="11" max="11" width="20.7109375" style="0" customWidth="1"/>
  </cols>
  <sheetData>
    <row r="1" spans="1:7" ht="21" thickBot="1">
      <c r="A1" s="431" t="s">
        <v>190</v>
      </c>
      <c r="B1" s="431"/>
      <c r="C1" s="432"/>
      <c r="D1" s="391" t="s">
        <v>191</v>
      </c>
      <c r="E1" s="392"/>
      <c r="F1" s="392"/>
      <c r="G1" s="427"/>
    </row>
    <row r="2" spans="1:9" ht="13.5" thickBot="1">
      <c r="A2" s="400" t="s">
        <v>5</v>
      </c>
      <c r="B2" s="401"/>
      <c r="C2" s="395" t="str">
        <f>IF('Operating Budget'!C3&lt;1," ",'Operating Budget'!C3)</f>
        <v> </v>
      </c>
      <c r="D2" s="397"/>
      <c r="E2" s="209" t="s">
        <v>126</v>
      </c>
      <c r="F2" s="406" t="str">
        <f>IF('Operating Budget'!C2&lt;1," ",'Operating Budget'!C2)</f>
        <v> </v>
      </c>
      <c r="G2" s="407"/>
      <c r="H2" s="105"/>
      <c r="I2" s="96"/>
    </row>
    <row r="3" spans="1:8" ht="13.5" thickBot="1">
      <c r="A3" s="402" t="s">
        <v>196</v>
      </c>
      <c r="B3" s="403"/>
      <c r="C3" s="395" t="str">
        <f>IF('Operating Budget'!C4&lt;1," ",'Operating Budget'!C4)</f>
        <v> </v>
      </c>
      <c r="D3" s="397"/>
      <c r="E3" s="105"/>
      <c r="F3" s="137"/>
      <c r="G3" s="105"/>
      <c r="H3" s="95"/>
    </row>
    <row r="4" spans="1:8" ht="13.5" thickBot="1">
      <c r="A4" s="104"/>
      <c r="B4" s="73"/>
      <c r="C4" s="114"/>
      <c r="D4" s="115"/>
      <c r="E4" s="105"/>
      <c r="F4" s="137"/>
      <c r="G4" s="105"/>
      <c r="H4" s="95"/>
    </row>
    <row r="5" spans="1:9" ht="18">
      <c r="A5" s="439" t="s">
        <v>33</v>
      </c>
      <c r="B5" s="440"/>
      <c r="C5" s="433" t="s">
        <v>301</v>
      </c>
      <c r="D5" s="434"/>
      <c r="E5" s="434"/>
      <c r="F5" s="434"/>
      <c r="G5" s="434"/>
      <c r="H5" s="434"/>
      <c r="I5" s="435"/>
    </row>
    <row r="6" spans="3:9" s="136" customFormat="1" ht="13.5" thickBot="1">
      <c r="C6" s="436"/>
      <c r="D6" s="437"/>
      <c r="E6" s="437"/>
      <c r="F6" s="437"/>
      <c r="G6" s="437"/>
      <c r="H6" s="437"/>
      <c r="I6" s="438"/>
    </row>
    <row r="7" spans="3:11" s="136" customFormat="1" ht="15.75">
      <c r="C7" s="57"/>
      <c r="D7" s="57"/>
      <c r="E7" s="416" t="s">
        <v>222</v>
      </c>
      <c r="F7" s="417"/>
      <c r="G7" s="417"/>
      <c r="H7" s="251"/>
      <c r="I7" s="252" t="s">
        <v>221</v>
      </c>
      <c r="J7" s="251"/>
      <c r="K7" s="252" t="s">
        <v>144</v>
      </c>
    </row>
    <row r="8" spans="2:11" ht="15.75">
      <c r="B8" s="428" t="s">
        <v>69</v>
      </c>
      <c r="C8" s="428"/>
      <c r="D8" s="428"/>
      <c r="E8" s="31" t="s">
        <v>68</v>
      </c>
      <c r="F8" s="31" t="s">
        <v>6</v>
      </c>
      <c r="G8" s="47" t="s">
        <v>261</v>
      </c>
      <c r="H8" s="63"/>
      <c r="I8" s="31" t="s">
        <v>223</v>
      </c>
      <c r="K8" s="31" t="s">
        <v>223</v>
      </c>
    </row>
    <row r="9" spans="2:11" ht="12.75">
      <c r="B9" s="418" t="s">
        <v>72</v>
      </c>
      <c r="C9" s="419"/>
      <c r="D9" s="55" t="e">
        <f>E9/E76</f>
        <v>#DIV/0!</v>
      </c>
      <c r="E9" s="77">
        <v>0</v>
      </c>
      <c r="F9" s="219" t="e">
        <f>E9/'Operating Budget'!$D$5</f>
        <v>#DIV/0!</v>
      </c>
      <c r="G9" s="7" t="e">
        <f>E9/'Project SqFt'!$H$20</f>
        <v>#DIV/0!</v>
      </c>
      <c r="H9" s="63"/>
      <c r="I9" s="77">
        <v>0</v>
      </c>
      <c r="J9" s="149"/>
      <c r="K9" s="198">
        <f>E9+I9</f>
        <v>0</v>
      </c>
    </row>
    <row r="10" spans="2:11" ht="12.75">
      <c r="B10" s="418" t="s">
        <v>43</v>
      </c>
      <c r="C10" s="419"/>
      <c r="D10" s="423"/>
      <c r="E10" s="79">
        <v>0</v>
      </c>
      <c r="F10" s="219" t="e">
        <f>E10/'Operating Budget'!$D$5</f>
        <v>#DIV/0!</v>
      </c>
      <c r="G10" s="7" t="e">
        <f>E10/'Project SqFt'!$H$20</f>
        <v>#DIV/0!</v>
      </c>
      <c r="H10" s="116"/>
      <c r="I10" s="79">
        <v>0</v>
      </c>
      <c r="J10" s="149"/>
      <c r="K10" s="198">
        <f aca="true" t="shared" si="0" ref="K10:K27">E10+I10</f>
        <v>0</v>
      </c>
    </row>
    <row r="11" spans="2:11" ht="12.75">
      <c r="B11" s="418" t="s">
        <v>70</v>
      </c>
      <c r="C11" s="419"/>
      <c r="D11" s="423"/>
      <c r="E11" s="77">
        <v>0</v>
      </c>
      <c r="F11" s="219" t="e">
        <f>E11/'Operating Budget'!$D$5</f>
        <v>#DIV/0!</v>
      </c>
      <c r="G11" s="7" t="e">
        <f>E11/'Project SqFt'!$H$20</f>
        <v>#DIV/0!</v>
      </c>
      <c r="H11" s="63"/>
      <c r="I11" s="77">
        <v>0</v>
      </c>
      <c r="J11" s="149"/>
      <c r="K11" s="198">
        <f t="shared" si="0"/>
        <v>0</v>
      </c>
    </row>
    <row r="12" spans="2:11" ht="12.75">
      <c r="B12" s="418" t="s">
        <v>44</v>
      </c>
      <c r="C12" s="419"/>
      <c r="D12" s="423"/>
      <c r="E12" s="77">
        <v>0</v>
      </c>
      <c r="F12" s="219" t="e">
        <f>E12/'Operating Budget'!$D$5</f>
        <v>#DIV/0!</v>
      </c>
      <c r="G12" s="7" t="e">
        <f>E12/'Project SqFt'!$H$20</f>
        <v>#DIV/0!</v>
      </c>
      <c r="I12" s="77">
        <v>0</v>
      </c>
      <c r="J12" s="149"/>
      <c r="K12" s="198">
        <f t="shared" si="0"/>
        <v>0</v>
      </c>
    </row>
    <row r="13" spans="2:11" ht="12.75">
      <c r="B13" s="418" t="s">
        <v>73</v>
      </c>
      <c r="C13" s="419"/>
      <c r="D13" s="423"/>
      <c r="E13" s="77">
        <v>0</v>
      </c>
      <c r="F13" s="219" t="e">
        <f>E13/'Operating Budget'!$D$5</f>
        <v>#DIV/0!</v>
      </c>
      <c r="G13" s="7" t="e">
        <f>E13/'Project SqFt'!$H$20</f>
        <v>#DIV/0!</v>
      </c>
      <c r="I13" s="77">
        <v>0</v>
      </c>
      <c r="J13" s="149"/>
      <c r="K13" s="198">
        <f t="shared" si="0"/>
        <v>0</v>
      </c>
    </row>
    <row r="14" spans="2:11" ht="12.75">
      <c r="B14" s="418" t="s">
        <v>74</v>
      </c>
      <c r="C14" s="419"/>
      <c r="D14" s="423"/>
      <c r="E14" s="77">
        <v>0</v>
      </c>
      <c r="F14" s="219" t="e">
        <f>E14/'Operating Budget'!$D$5</f>
        <v>#DIV/0!</v>
      </c>
      <c r="G14" s="7" t="e">
        <f>E14/'Project SqFt'!$H$20</f>
        <v>#DIV/0!</v>
      </c>
      <c r="I14" s="77">
        <v>0</v>
      </c>
      <c r="J14" s="149"/>
      <c r="K14" s="198">
        <f t="shared" si="0"/>
        <v>0</v>
      </c>
    </row>
    <row r="15" spans="2:11" ht="12.75">
      <c r="B15" s="418" t="s">
        <v>75</v>
      </c>
      <c r="C15" s="419"/>
      <c r="D15" s="423"/>
      <c r="E15" s="77">
        <v>0</v>
      </c>
      <c r="F15" s="219" t="e">
        <f>E15/'Operating Budget'!$D$5</f>
        <v>#DIV/0!</v>
      </c>
      <c r="G15" s="7" t="e">
        <f>E15/'Project SqFt'!$H$20</f>
        <v>#DIV/0!</v>
      </c>
      <c r="I15" s="77">
        <v>0</v>
      </c>
      <c r="J15" s="149"/>
      <c r="K15" s="198">
        <f t="shared" si="0"/>
        <v>0</v>
      </c>
    </row>
    <row r="16" spans="2:11" ht="12.75">
      <c r="B16" s="418" t="s">
        <v>76</v>
      </c>
      <c r="C16" s="419"/>
      <c r="D16" s="423"/>
      <c r="E16" s="77">
        <v>0</v>
      </c>
      <c r="F16" s="219" t="e">
        <f>E16/'Operating Budget'!$D$5</f>
        <v>#DIV/0!</v>
      </c>
      <c r="G16" s="7" t="e">
        <f>E16/'Project SqFt'!$H$20</f>
        <v>#DIV/0!</v>
      </c>
      <c r="I16" s="77">
        <v>0</v>
      </c>
      <c r="J16" s="149"/>
      <c r="K16" s="198">
        <f t="shared" si="0"/>
        <v>0</v>
      </c>
    </row>
    <row r="17" spans="2:11" ht="12.75">
      <c r="B17" s="418" t="s">
        <v>125</v>
      </c>
      <c r="C17" s="419"/>
      <c r="D17" s="74" t="e">
        <f>E17/(E27-E9-E17)</f>
        <v>#DIV/0!</v>
      </c>
      <c r="E17" s="77">
        <v>0</v>
      </c>
      <c r="F17" s="219" t="e">
        <f>E17/'Operating Budget'!$D$5</f>
        <v>#DIV/0!</v>
      </c>
      <c r="G17" s="7" t="e">
        <f>E17/'Project SqFt'!$H$20</f>
        <v>#DIV/0!</v>
      </c>
      <c r="I17" s="77">
        <v>0</v>
      </c>
      <c r="J17" s="149"/>
      <c r="K17" s="198">
        <f t="shared" si="0"/>
        <v>0</v>
      </c>
    </row>
    <row r="18" spans="2:11" ht="12.75">
      <c r="B18" s="424" t="s">
        <v>127</v>
      </c>
      <c r="C18" s="425"/>
      <c r="D18" s="426"/>
      <c r="E18" s="77">
        <v>0</v>
      </c>
      <c r="F18" s="219" t="e">
        <f>E18/'Operating Budget'!$D$5</f>
        <v>#DIV/0!</v>
      </c>
      <c r="G18" s="7" t="e">
        <f>E18/'Project SqFt'!$H$20</f>
        <v>#DIV/0!</v>
      </c>
      <c r="I18" s="77">
        <v>0</v>
      </c>
      <c r="J18" s="149"/>
      <c r="K18" s="198">
        <f t="shared" si="0"/>
        <v>0</v>
      </c>
    </row>
    <row r="19" spans="2:11" ht="12.75">
      <c r="B19" s="418" t="s">
        <v>77</v>
      </c>
      <c r="C19" s="419"/>
      <c r="D19" s="423"/>
      <c r="E19" s="77">
        <v>0</v>
      </c>
      <c r="F19" s="219" t="e">
        <f>E19/'Operating Budget'!$D$5</f>
        <v>#DIV/0!</v>
      </c>
      <c r="G19" s="7" t="e">
        <f>E19/'Project SqFt'!$H$20</f>
        <v>#DIV/0!</v>
      </c>
      <c r="I19" s="77">
        <v>0</v>
      </c>
      <c r="J19" s="149"/>
      <c r="K19" s="198">
        <f t="shared" si="0"/>
        <v>0</v>
      </c>
    </row>
    <row r="20" spans="2:11" ht="12.75">
      <c r="B20" s="418" t="s">
        <v>78</v>
      </c>
      <c r="C20" s="419"/>
      <c r="D20" s="423"/>
      <c r="E20" s="77">
        <v>0</v>
      </c>
      <c r="F20" s="219" t="e">
        <f>E20/'Operating Budget'!$D$5</f>
        <v>#DIV/0!</v>
      </c>
      <c r="G20" s="7" t="e">
        <f>E20/'Project SqFt'!$H$20</f>
        <v>#DIV/0!</v>
      </c>
      <c r="I20" s="77">
        <v>0</v>
      </c>
      <c r="J20" s="149"/>
      <c r="K20" s="198">
        <f t="shared" si="0"/>
        <v>0</v>
      </c>
    </row>
    <row r="21" spans="2:11" ht="12.75">
      <c r="B21" s="418" t="s">
        <v>79</v>
      </c>
      <c r="C21" s="419"/>
      <c r="D21" s="423"/>
      <c r="E21" s="77">
        <v>0</v>
      </c>
      <c r="F21" s="219" t="e">
        <f>E21/'Operating Budget'!$D$5</f>
        <v>#DIV/0!</v>
      </c>
      <c r="G21" s="7" t="e">
        <f>E21/'Project SqFt'!$H$20</f>
        <v>#DIV/0!</v>
      </c>
      <c r="I21" s="77">
        <v>0</v>
      </c>
      <c r="J21" s="149"/>
      <c r="K21" s="198">
        <f t="shared" si="0"/>
        <v>0</v>
      </c>
    </row>
    <row r="22" spans="2:11" ht="12.75">
      <c r="B22" s="418" t="s">
        <v>80</v>
      </c>
      <c r="C22" s="419"/>
      <c r="D22" s="423"/>
      <c r="E22" s="77">
        <v>0</v>
      </c>
      <c r="F22" s="219" t="e">
        <f>E22/'Operating Budget'!$D$5</f>
        <v>#DIV/0!</v>
      </c>
      <c r="G22" s="7" t="e">
        <f>E22/'Project SqFt'!$H$20</f>
        <v>#DIV/0!</v>
      </c>
      <c r="I22" s="77">
        <v>0</v>
      </c>
      <c r="J22" s="149"/>
      <c r="K22" s="198">
        <f t="shared" si="0"/>
        <v>0</v>
      </c>
    </row>
    <row r="23" spans="2:11" ht="12.75">
      <c r="B23" s="418" t="s">
        <v>81</v>
      </c>
      <c r="C23" s="419"/>
      <c r="D23" s="423"/>
      <c r="E23" s="77">
        <v>0</v>
      </c>
      <c r="F23" s="219" t="e">
        <f>E23/'Operating Budget'!$D$5</f>
        <v>#DIV/0!</v>
      </c>
      <c r="G23" s="7" t="e">
        <f>E23/'Project SqFt'!$H$20</f>
        <v>#DIV/0!</v>
      </c>
      <c r="I23" s="77">
        <v>0</v>
      </c>
      <c r="J23" s="149"/>
      <c r="K23" s="198">
        <f t="shared" si="0"/>
        <v>0</v>
      </c>
    </row>
    <row r="24" spans="2:11" ht="12.75">
      <c r="B24" s="418" t="s">
        <v>82</v>
      </c>
      <c r="C24" s="419"/>
      <c r="D24" s="423"/>
      <c r="E24" s="77">
        <v>0</v>
      </c>
      <c r="F24" s="219" t="e">
        <f>E24/'Operating Budget'!$D$5</f>
        <v>#DIV/0!</v>
      </c>
      <c r="G24" s="7" t="e">
        <f>E24/'Project SqFt'!$H$20</f>
        <v>#DIV/0!</v>
      </c>
      <c r="I24" s="77">
        <v>0</v>
      </c>
      <c r="J24" s="149"/>
      <c r="K24" s="198">
        <f t="shared" si="0"/>
        <v>0</v>
      </c>
    </row>
    <row r="25" spans="2:11" ht="12.75">
      <c r="B25" s="418" t="s">
        <v>83</v>
      </c>
      <c r="C25" s="419"/>
      <c r="D25" s="80"/>
      <c r="E25" s="77">
        <v>0</v>
      </c>
      <c r="F25" s="219" t="e">
        <f>E25/'Operating Budget'!$D$5</f>
        <v>#DIV/0!</v>
      </c>
      <c r="G25" s="7" t="e">
        <f>E25/'Project SqFt'!$H$20</f>
        <v>#DIV/0!</v>
      </c>
      <c r="I25" s="77">
        <v>0</v>
      </c>
      <c r="J25" s="149"/>
      <c r="K25" s="198">
        <f t="shared" si="0"/>
        <v>0</v>
      </c>
    </row>
    <row r="26" spans="2:11" ht="12.75">
      <c r="B26" s="418" t="s">
        <v>83</v>
      </c>
      <c r="C26" s="419"/>
      <c r="D26" s="81"/>
      <c r="E26" s="77">
        <v>0</v>
      </c>
      <c r="F26" s="219" t="e">
        <f>E26/'Operating Budget'!$D$5</f>
        <v>#DIV/0!</v>
      </c>
      <c r="G26" s="7" t="e">
        <f>E26/'Project SqFt'!$H$20</f>
        <v>#DIV/0!</v>
      </c>
      <c r="I26" s="77">
        <v>0</v>
      </c>
      <c r="J26" s="149"/>
      <c r="K26" s="198">
        <f t="shared" si="0"/>
        <v>0</v>
      </c>
    </row>
    <row r="27" spans="2:11" ht="12.75">
      <c r="B27" s="410" t="s">
        <v>71</v>
      </c>
      <c r="C27" s="411"/>
      <c r="D27" s="412"/>
      <c r="E27" s="8">
        <f>SUM(E9:E26)</f>
        <v>0</v>
      </c>
      <c r="F27" s="220" t="e">
        <f>E27/'Operating Budget'!$D$5</f>
        <v>#DIV/0!</v>
      </c>
      <c r="G27" s="7" t="e">
        <f>E27/'Project SqFt'!$H$20</f>
        <v>#DIV/0!</v>
      </c>
      <c r="I27" s="8">
        <f>SUM(I9:I26)</f>
        <v>0</v>
      </c>
      <c r="J27" s="149"/>
      <c r="K27" s="198">
        <f t="shared" si="0"/>
        <v>0</v>
      </c>
    </row>
    <row r="28" spans="2:11" ht="12.75">
      <c r="B28" s="17"/>
      <c r="C28" s="3"/>
      <c r="D28" s="1"/>
      <c r="E28" s="2"/>
      <c r="F28" s="4"/>
      <c r="G28" s="2"/>
      <c r="I28" s="2"/>
      <c r="J28" s="149"/>
      <c r="K28" s="231"/>
    </row>
    <row r="29" spans="2:11" ht="15.75">
      <c r="B29" s="441" t="s">
        <v>84</v>
      </c>
      <c r="C29" s="441"/>
      <c r="D29" s="441"/>
      <c r="E29" s="2"/>
      <c r="G29" s="2"/>
      <c r="I29" s="2"/>
      <c r="J29" s="149"/>
      <c r="K29" s="231"/>
    </row>
    <row r="30" spans="2:11" ht="12.75">
      <c r="B30" s="418" t="s">
        <v>85</v>
      </c>
      <c r="C30" s="419"/>
      <c r="D30" s="423"/>
      <c r="E30" s="77">
        <v>0</v>
      </c>
      <c r="F30" s="7" t="e">
        <f>E30/'Operating Budget'!$D$5</f>
        <v>#DIV/0!</v>
      </c>
      <c r="G30" s="7" t="e">
        <f>E30/'Project SqFt'!$H$20</f>
        <v>#DIV/0!</v>
      </c>
      <c r="I30" s="77">
        <v>0</v>
      </c>
      <c r="J30" s="149"/>
      <c r="K30" s="198">
        <f aca="true" t="shared" si="1" ref="K30:K42">E30+I30</f>
        <v>0</v>
      </c>
    </row>
    <row r="31" spans="2:11" ht="12.75">
      <c r="B31" s="418" t="s">
        <v>124</v>
      </c>
      <c r="C31" s="419"/>
      <c r="D31" s="423"/>
      <c r="E31" s="77">
        <v>0</v>
      </c>
      <c r="F31" s="7" t="e">
        <f>E31/'Operating Budget'!$D$5</f>
        <v>#DIV/0!</v>
      </c>
      <c r="G31" s="7" t="e">
        <f>E31/'Project SqFt'!$H$20</f>
        <v>#DIV/0!</v>
      </c>
      <c r="I31" s="77">
        <v>0</v>
      </c>
      <c r="J31" s="149"/>
      <c r="K31" s="198">
        <f t="shared" si="1"/>
        <v>0</v>
      </c>
    </row>
    <row r="32" spans="2:11" ht="12.75">
      <c r="B32" s="418" t="s">
        <v>86</v>
      </c>
      <c r="C32" s="419"/>
      <c r="D32" s="423"/>
      <c r="E32" s="77">
        <v>0</v>
      </c>
      <c r="F32" s="7" t="e">
        <f>E32/'Operating Budget'!$D$5</f>
        <v>#DIV/0!</v>
      </c>
      <c r="G32" s="7" t="e">
        <f>E32/'Project SqFt'!$H$20</f>
        <v>#DIV/0!</v>
      </c>
      <c r="I32" s="77">
        <v>0</v>
      </c>
      <c r="J32" s="149"/>
      <c r="K32" s="198">
        <f t="shared" si="1"/>
        <v>0</v>
      </c>
    </row>
    <row r="33" spans="2:11" ht="12.75">
      <c r="B33" s="418" t="s">
        <v>137</v>
      </c>
      <c r="C33" s="419"/>
      <c r="D33" s="423"/>
      <c r="E33" s="77">
        <v>0</v>
      </c>
      <c r="F33" s="7" t="e">
        <f>E33/'Operating Budget'!$D$5</f>
        <v>#DIV/0!</v>
      </c>
      <c r="G33" s="7" t="e">
        <f>E33/'Project SqFt'!$H$20</f>
        <v>#DIV/0!</v>
      </c>
      <c r="I33" s="77">
        <v>0</v>
      </c>
      <c r="J33" s="149"/>
      <c r="K33" s="198">
        <f t="shared" si="1"/>
        <v>0</v>
      </c>
    </row>
    <row r="34" spans="2:11" ht="12.75">
      <c r="B34" s="418" t="s">
        <v>142</v>
      </c>
      <c r="C34" s="419"/>
      <c r="D34" s="423"/>
      <c r="E34" s="77">
        <v>0</v>
      </c>
      <c r="F34" s="7" t="e">
        <f>E34/'Operating Budget'!$D$5</f>
        <v>#DIV/0!</v>
      </c>
      <c r="G34" s="7" t="e">
        <f>E34/'Project SqFt'!$H$20</f>
        <v>#DIV/0!</v>
      </c>
      <c r="I34" s="77">
        <v>0</v>
      </c>
      <c r="J34" s="149"/>
      <c r="K34" s="198">
        <f t="shared" si="1"/>
        <v>0</v>
      </c>
    </row>
    <row r="35" spans="2:11" ht="12.75">
      <c r="B35" s="418" t="s">
        <v>87</v>
      </c>
      <c r="C35" s="419"/>
      <c r="D35" s="423"/>
      <c r="E35" s="77">
        <v>0</v>
      </c>
      <c r="F35" s="7" t="e">
        <f>E35/'Operating Budget'!$D$5</f>
        <v>#DIV/0!</v>
      </c>
      <c r="G35" s="7" t="e">
        <f>E35/'Project SqFt'!$H$20</f>
        <v>#DIV/0!</v>
      </c>
      <c r="I35" s="77">
        <v>0</v>
      </c>
      <c r="J35" s="149"/>
      <c r="K35" s="198">
        <f t="shared" si="1"/>
        <v>0</v>
      </c>
    </row>
    <row r="36" spans="2:11" ht="12.75">
      <c r="B36" s="418" t="s">
        <v>88</v>
      </c>
      <c r="C36" s="419"/>
      <c r="D36" s="423"/>
      <c r="E36" s="77">
        <v>0</v>
      </c>
      <c r="F36" s="7" t="e">
        <f>E36/'Operating Budget'!$D$5</f>
        <v>#DIV/0!</v>
      </c>
      <c r="G36" s="7" t="e">
        <f>E36/'Project SqFt'!$H$20</f>
        <v>#DIV/0!</v>
      </c>
      <c r="I36" s="77">
        <v>0</v>
      </c>
      <c r="J36" s="149"/>
      <c r="K36" s="198">
        <f t="shared" si="1"/>
        <v>0</v>
      </c>
    </row>
    <row r="37" spans="2:11" ht="12.75">
      <c r="B37" s="418" t="s">
        <v>89</v>
      </c>
      <c r="C37" s="419"/>
      <c r="D37" s="423"/>
      <c r="E37" s="77">
        <v>0</v>
      </c>
      <c r="F37" s="7" t="e">
        <f>E37/'Operating Budget'!$D$5</f>
        <v>#DIV/0!</v>
      </c>
      <c r="G37" s="7" t="e">
        <f>E37/'Project SqFt'!$H$20</f>
        <v>#DIV/0!</v>
      </c>
      <c r="I37" s="77">
        <v>0</v>
      </c>
      <c r="J37" s="149"/>
      <c r="K37" s="198">
        <f t="shared" si="1"/>
        <v>0</v>
      </c>
    </row>
    <row r="38" spans="2:11" ht="12.75">
      <c r="B38" s="418" t="s">
        <v>90</v>
      </c>
      <c r="C38" s="419"/>
      <c r="D38" s="423"/>
      <c r="E38" s="77">
        <v>0</v>
      </c>
      <c r="F38" s="7" t="e">
        <f>E38/'Operating Budget'!$D$5</f>
        <v>#DIV/0!</v>
      </c>
      <c r="G38" s="7" t="e">
        <f>E38/'Project SqFt'!$H$20</f>
        <v>#DIV/0!</v>
      </c>
      <c r="I38" s="77">
        <v>0</v>
      </c>
      <c r="J38" s="149"/>
      <c r="K38" s="198">
        <f t="shared" si="1"/>
        <v>0</v>
      </c>
    </row>
    <row r="39" spans="2:11" ht="12.75">
      <c r="B39" s="420" t="s">
        <v>91</v>
      </c>
      <c r="C39" s="421"/>
      <c r="D39" s="422"/>
      <c r="E39" s="77">
        <v>0</v>
      </c>
      <c r="F39" s="7" t="e">
        <f>E39/'Operating Budget'!$D$5</f>
        <v>#DIV/0!</v>
      </c>
      <c r="G39" s="7" t="e">
        <f>E39/'Project SqFt'!$H$20</f>
        <v>#DIV/0!</v>
      </c>
      <c r="I39" s="77">
        <v>0</v>
      </c>
      <c r="J39" s="149"/>
      <c r="K39" s="198">
        <f t="shared" si="1"/>
        <v>0</v>
      </c>
    </row>
    <row r="40" spans="2:11" ht="12.75">
      <c r="B40" s="420" t="s">
        <v>92</v>
      </c>
      <c r="C40" s="421"/>
      <c r="D40" s="80"/>
      <c r="E40" s="77">
        <v>0</v>
      </c>
      <c r="F40" s="7" t="e">
        <f>E40/'Operating Budget'!$D$5</f>
        <v>#DIV/0!</v>
      </c>
      <c r="G40" s="7" t="e">
        <f>E40/'Project SqFt'!$H$20</f>
        <v>#DIV/0!</v>
      </c>
      <c r="I40" s="77">
        <v>0</v>
      </c>
      <c r="J40" s="149"/>
      <c r="K40" s="198">
        <f t="shared" si="1"/>
        <v>0</v>
      </c>
    </row>
    <row r="41" spans="2:11" ht="12.75">
      <c r="B41" s="420" t="s">
        <v>92</v>
      </c>
      <c r="C41" s="421"/>
      <c r="D41" s="80"/>
      <c r="E41" s="77">
        <v>0</v>
      </c>
      <c r="F41" s="7" t="e">
        <f>E41/'Operating Budget'!$D$5</f>
        <v>#DIV/0!</v>
      </c>
      <c r="G41" s="7" t="e">
        <f>E41/'Project SqFt'!$H$20</f>
        <v>#DIV/0!</v>
      </c>
      <c r="I41" s="77">
        <v>0</v>
      </c>
      <c r="J41" s="149"/>
      <c r="K41" s="198">
        <f t="shared" si="1"/>
        <v>0</v>
      </c>
    </row>
    <row r="42" spans="2:11" ht="12.75">
      <c r="B42" s="413" t="s">
        <v>93</v>
      </c>
      <c r="C42" s="411"/>
      <c r="D42" s="412"/>
      <c r="E42" s="8">
        <f>SUM(E30:E41)</f>
        <v>0</v>
      </c>
      <c r="F42" s="138" t="e">
        <f>E42/'Operating Budget'!$D$5</f>
        <v>#DIV/0!</v>
      </c>
      <c r="G42" s="7" t="e">
        <f>E42/'Project SqFt'!$H$20</f>
        <v>#DIV/0!</v>
      </c>
      <c r="I42" s="8">
        <f>SUM(I30:I41)</f>
        <v>0</v>
      </c>
      <c r="J42" s="149"/>
      <c r="K42" s="198">
        <f t="shared" si="1"/>
        <v>0</v>
      </c>
    </row>
    <row r="43" spans="2:11" ht="12.75">
      <c r="B43" s="37"/>
      <c r="C43" s="38"/>
      <c r="D43" s="38"/>
      <c r="E43" s="39"/>
      <c r="F43" s="39"/>
      <c r="G43" s="2"/>
      <c r="I43" s="39"/>
      <c r="J43" s="149"/>
      <c r="K43" s="232"/>
    </row>
    <row r="44" spans="2:11" ht="15.75">
      <c r="B44" s="441" t="s">
        <v>94</v>
      </c>
      <c r="C44" s="441"/>
      <c r="D44" s="441"/>
      <c r="E44" s="2"/>
      <c r="G44" s="2"/>
      <c r="I44" s="2"/>
      <c r="J44" s="149"/>
      <c r="K44" s="231"/>
    </row>
    <row r="45" spans="2:11" ht="12.75">
      <c r="B45" s="418" t="s">
        <v>132</v>
      </c>
      <c r="C45" s="419"/>
      <c r="D45" s="423"/>
      <c r="E45" s="77">
        <v>0</v>
      </c>
      <c r="F45" s="219" t="e">
        <f>E45/'Operating Budget'!$D$5</f>
        <v>#DIV/0!</v>
      </c>
      <c r="G45" s="7" t="e">
        <f>E45/'Project SqFt'!$H$20</f>
        <v>#DIV/0!</v>
      </c>
      <c r="I45" s="77">
        <v>0</v>
      </c>
      <c r="J45" s="149"/>
      <c r="K45" s="198">
        <f aca="true" t="shared" si="2" ref="K45:K57">E45+I45</f>
        <v>0</v>
      </c>
    </row>
    <row r="46" spans="2:11" ht="12.75">
      <c r="B46" s="418" t="s">
        <v>131</v>
      </c>
      <c r="C46" s="419"/>
      <c r="D46" s="423"/>
      <c r="E46" s="77">
        <v>0</v>
      </c>
      <c r="F46" s="219" t="e">
        <f>E46/'Operating Budget'!$D$5</f>
        <v>#DIV/0!</v>
      </c>
      <c r="G46" s="7" t="e">
        <f>E46/'Project SqFt'!$H$20</f>
        <v>#DIV/0!</v>
      </c>
      <c r="I46" s="77">
        <v>0</v>
      </c>
      <c r="J46" s="149"/>
      <c r="K46" s="198">
        <f t="shared" si="2"/>
        <v>0</v>
      </c>
    </row>
    <row r="47" spans="2:11" ht="12.75">
      <c r="B47" s="418" t="s">
        <v>97</v>
      </c>
      <c r="C47" s="419"/>
      <c r="D47" s="423"/>
      <c r="E47" s="77">
        <v>0</v>
      </c>
      <c r="F47" s="219" t="e">
        <f>E47/'Operating Budget'!$D$5</f>
        <v>#DIV/0!</v>
      </c>
      <c r="G47" s="7" t="e">
        <f>E47/'Project SqFt'!$H$20</f>
        <v>#DIV/0!</v>
      </c>
      <c r="I47" s="77">
        <v>0</v>
      </c>
      <c r="J47" s="149"/>
      <c r="K47" s="198">
        <f t="shared" si="2"/>
        <v>0</v>
      </c>
    </row>
    <row r="48" spans="2:11" ht="12.75">
      <c r="B48" s="418" t="s">
        <v>135</v>
      </c>
      <c r="C48" s="419"/>
      <c r="D48" s="423"/>
      <c r="E48" s="77">
        <v>0</v>
      </c>
      <c r="F48" s="219" t="e">
        <f>E48/'Operating Budget'!$D$5</f>
        <v>#DIV/0!</v>
      </c>
      <c r="G48" s="7" t="e">
        <f>E48/'Project SqFt'!$H$20</f>
        <v>#DIV/0!</v>
      </c>
      <c r="I48" s="77">
        <v>0</v>
      </c>
      <c r="J48" s="149"/>
      <c r="K48" s="198">
        <f t="shared" si="2"/>
        <v>0</v>
      </c>
    </row>
    <row r="49" spans="2:11" ht="12.75">
      <c r="B49" s="418" t="s">
        <v>133</v>
      </c>
      <c r="C49" s="419"/>
      <c r="D49" s="423"/>
      <c r="E49" s="77">
        <v>0</v>
      </c>
      <c r="F49" s="219" t="e">
        <f>E49/'Operating Budget'!$D$5</f>
        <v>#DIV/0!</v>
      </c>
      <c r="G49" s="7" t="e">
        <f>E49/'Project SqFt'!$H$20</f>
        <v>#DIV/0!</v>
      </c>
      <c r="I49" s="77">
        <v>0</v>
      </c>
      <c r="J49" s="149"/>
      <c r="K49" s="198">
        <f t="shared" si="2"/>
        <v>0</v>
      </c>
    </row>
    <row r="50" spans="2:11" ht="12.75">
      <c r="B50" s="418" t="s">
        <v>98</v>
      </c>
      <c r="C50" s="419"/>
      <c r="D50" s="423"/>
      <c r="E50" s="77">
        <v>0</v>
      </c>
      <c r="F50" s="219" t="e">
        <f>E50/'Operating Budget'!$D$5</f>
        <v>#DIV/0!</v>
      </c>
      <c r="G50" s="7" t="e">
        <f>E50/'Project SqFt'!$H$20</f>
        <v>#DIV/0!</v>
      </c>
      <c r="I50" s="77">
        <v>0</v>
      </c>
      <c r="J50" s="149"/>
      <c r="K50" s="198">
        <f t="shared" si="2"/>
        <v>0</v>
      </c>
    </row>
    <row r="51" spans="2:11" ht="12.75">
      <c r="B51" s="418" t="s">
        <v>136</v>
      </c>
      <c r="C51" s="419"/>
      <c r="D51" s="423"/>
      <c r="E51" s="77">
        <v>0</v>
      </c>
      <c r="F51" s="219" t="e">
        <f>E51/'Operating Budget'!$D$5</f>
        <v>#DIV/0!</v>
      </c>
      <c r="G51" s="7" t="e">
        <f>E51/'Project SqFt'!$H$20</f>
        <v>#DIV/0!</v>
      </c>
      <c r="I51" s="77">
        <v>0</v>
      </c>
      <c r="J51" s="149"/>
      <c r="K51" s="198">
        <f t="shared" si="2"/>
        <v>0</v>
      </c>
    </row>
    <row r="52" spans="2:11" ht="12.75">
      <c r="B52" s="418" t="s">
        <v>134</v>
      </c>
      <c r="C52" s="419"/>
      <c r="D52" s="423"/>
      <c r="E52" s="77">
        <v>0</v>
      </c>
      <c r="F52" s="219" t="e">
        <f>E52/'Operating Budget'!$D$5</f>
        <v>#DIV/0!</v>
      </c>
      <c r="G52" s="7" t="e">
        <f>E52/'Project SqFt'!$H$20</f>
        <v>#DIV/0!</v>
      </c>
      <c r="I52" s="77">
        <v>0</v>
      </c>
      <c r="J52" s="149"/>
      <c r="K52" s="198">
        <f t="shared" si="2"/>
        <v>0</v>
      </c>
    </row>
    <row r="53" spans="2:11" ht="12.75">
      <c r="B53" s="418" t="s">
        <v>130</v>
      </c>
      <c r="C53" s="419"/>
      <c r="D53" s="423"/>
      <c r="E53" s="77">
        <v>0</v>
      </c>
      <c r="F53" s="219" t="e">
        <f>E53/'Operating Budget'!$D$5</f>
        <v>#DIV/0!</v>
      </c>
      <c r="G53" s="7" t="e">
        <f>E53/'Project SqFt'!$H$20</f>
        <v>#DIV/0!</v>
      </c>
      <c r="I53" s="77">
        <v>0</v>
      </c>
      <c r="J53" s="149"/>
      <c r="K53" s="198">
        <f t="shared" si="2"/>
        <v>0</v>
      </c>
    </row>
    <row r="54" spans="2:11" ht="12.75">
      <c r="B54" s="418" t="s">
        <v>99</v>
      </c>
      <c r="C54" s="419"/>
      <c r="D54" s="423"/>
      <c r="E54" s="77">
        <v>0</v>
      </c>
      <c r="F54" s="219" t="e">
        <f>E54/'Operating Budget'!$D$5</f>
        <v>#DIV/0!</v>
      </c>
      <c r="G54" s="7" t="e">
        <f>E54/'Project SqFt'!$H$20</f>
        <v>#DIV/0!</v>
      </c>
      <c r="I54" s="77">
        <v>0</v>
      </c>
      <c r="J54" s="149"/>
      <c r="K54" s="198">
        <f t="shared" si="2"/>
        <v>0</v>
      </c>
    </row>
    <row r="55" spans="2:11" ht="12.75">
      <c r="B55" s="418" t="s">
        <v>100</v>
      </c>
      <c r="C55" s="419"/>
      <c r="D55" s="423"/>
      <c r="E55" s="77">
        <v>0</v>
      </c>
      <c r="F55" s="219" t="e">
        <f>E55/'Operating Budget'!$D$5</f>
        <v>#DIV/0!</v>
      </c>
      <c r="G55" s="7" t="e">
        <f>E55/'Project SqFt'!$H$20</f>
        <v>#DIV/0!</v>
      </c>
      <c r="I55" s="77">
        <v>0</v>
      </c>
      <c r="J55" s="149"/>
      <c r="K55" s="198">
        <f t="shared" si="2"/>
        <v>0</v>
      </c>
    </row>
    <row r="56" spans="2:11" ht="12.75">
      <c r="B56" s="420" t="s">
        <v>95</v>
      </c>
      <c r="C56" s="421"/>
      <c r="D56" s="80"/>
      <c r="E56" s="77">
        <v>0</v>
      </c>
      <c r="F56" s="219" t="e">
        <f>E56/'Operating Budget'!$D$5</f>
        <v>#DIV/0!</v>
      </c>
      <c r="G56" s="7" t="e">
        <f>E56/'Project SqFt'!$H$20</f>
        <v>#DIV/0!</v>
      </c>
      <c r="I56" s="77">
        <v>0</v>
      </c>
      <c r="J56" s="149"/>
      <c r="K56" s="198">
        <f t="shared" si="2"/>
        <v>0</v>
      </c>
    </row>
    <row r="57" spans="2:11" ht="12.75">
      <c r="B57" s="413" t="s">
        <v>96</v>
      </c>
      <c r="C57" s="414"/>
      <c r="D57" s="415"/>
      <c r="E57" s="8">
        <f>SUM(E45:E56)</f>
        <v>0</v>
      </c>
      <c r="F57" s="220" t="e">
        <f>E57/'Operating Budget'!$D$5</f>
        <v>#DIV/0!</v>
      </c>
      <c r="G57" s="7" t="e">
        <f>E57/'Project SqFt'!$H$20</f>
        <v>#DIV/0!</v>
      </c>
      <c r="I57" s="8">
        <f>SUM(I45:I56)</f>
        <v>0</v>
      </c>
      <c r="J57" s="149"/>
      <c r="K57" s="198">
        <f t="shared" si="2"/>
        <v>0</v>
      </c>
    </row>
    <row r="58" spans="2:11" ht="12.75">
      <c r="B58" s="37"/>
      <c r="C58" s="38"/>
      <c r="D58" s="38"/>
      <c r="E58" s="39"/>
      <c r="F58" s="39"/>
      <c r="G58" s="2"/>
      <c r="I58" s="39"/>
      <c r="J58" s="149"/>
      <c r="K58" s="232"/>
    </row>
    <row r="59" spans="2:11" ht="15.75">
      <c r="B59" s="441" t="s">
        <v>101</v>
      </c>
      <c r="C59" s="441"/>
      <c r="D59" s="441"/>
      <c r="E59" s="2"/>
      <c r="G59" s="2"/>
      <c r="I59" s="2"/>
      <c r="J59" s="149"/>
      <c r="K59" s="231"/>
    </row>
    <row r="60" spans="2:11" ht="12.75">
      <c r="B60" s="418" t="s">
        <v>103</v>
      </c>
      <c r="C60" s="419"/>
      <c r="D60" s="423"/>
      <c r="E60" s="77">
        <v>0</v>
      </c>
      <c r="F60" s="219" t="e">
        <f>E60/'Operating Budget'!$D$5</f>
        <v>#DIV/0!</v>
      </c>
      <c r="G60" s="7" t="e">
        <f>E60/'Project SqFt'!$H$20</f>
        <v>#DIV/0!</v>
      </c>
      <c r="I60" s="77">
        <v>0</v>
      </c>
      <c r="J60" s="149"/>
      <c r="K60" s="198">
        <f aca="true" t="shared" si="3" ref="K60:K65">E60+I60</f>
        <v>0</v>
      </c>
    </row>
    <row r="61" spans="2:11" ht="12.75">
      <c r="B61" s="418" t="s">
        <v>104</v>
      </c>
      <c r="C61" s="419"/>
      <c r="D61" s="423"/>
      <c r="E61" s="77">
        <v>0</v>
      </c>
      <c r="F61" s="219" t="e">
        <f>E61/'Operating Budget'!$D$5</f>
        <v>#DIV/0!</v>
      </c>
      <c r="G61" s="7" t="e">
        <f>E61/'Project SqFt'!$H$20</f>
        <v>#DIV/0!</v>
      </c>
      <c r="I61" s="77">
        <v>0</v>
      </c>
      <c r="J61" s="149"/>
      <c r="K61" s="198">
        <f t="shared" si="3"/>
        <v>0</v>
      </c>
    </row>
    <row r="62" spans="2:11" ht="12.75">
      <c r="B62" s="418" t="s">
        <v>105</v>
      </c>
      <c r="C62" s="419"/>
      <c r="D62" s="423"/>
      <c r="E62" s="77">
        <v>0</v>
      </c>
      <c r="F62" s="219" t="e">
        <f>E62/'Operating Budget'!$D$5</f>
        <v>#DIV/0!</v>
      </c>
      <c r="G62" s="7" t="e">
        <f>E62/'Project SqFt'!$H$20</f>
        <v>#DIV/0!</v>
      </c>
      <c r="I62" s="77">
        <v>0</v>
      </c>
      <c r="J62" s="149"/>
      <c r="K62" s="198">
        <f t="shared" si="3"/>
        <v>0</v>
      </c>
    </row>
    <row r="63" spans="2:11" ht="12.75">
      <c r="B63" s="420" t="s">
        <v>106</v>
      </c>
      <c r="C63" s="421"/>
      <c r="D63" s="81"/>
      <c r="E63" s="77">
        <v>0</v>
      </c>
      <c r="F63" s="219" t="e">
        <f>E63/'Operating Budget'!$D$5</f>
        <v>#DIV/0!</v>
      </c>
      <c r="G63" s="7" t="e">
        <f>E63/'Project SqFt'!$H$20</f>
        <v>#DIV/0!</v>
      </c>
      <c r="I63" s="77">
        <v>0</v>
      </c>
      <c r="J63" s="149"/>
      <c r="K63" s="198">
        <f t="shared" si="3"/>
        <v>0</v>
      </c>
    </row>
    <row r="64" spans="2:11" ht="12.75">
      <c r="B64" s="420" t="s">
        <v>106</v>
      </c>
      <c r="C64" s="421"/>
      <c r="D64" s="81"/>
      <c r="E64" s="77">
        <v>0</v>
      </c>
      <c r="F64" s="219" t="e">
        <f>E64/'Operating Budget'!$D$5</f>
        <v>#DIV/0!</v>
      </c>
      <c r="G64" s="7" t="e">
        <f>E64/'Project SqFt'!$H$20</f>
        <v>#DIV/0!</v>
      </c>
      <c r="I64" s="77">
        <v>0</v>
      </c>
      <c r="J64" s="149"/>
      <c r="K64" s="198">
        <f t="shared" si="3"/>
        <v>0</v>
      </c>
    </row>
    <row r="65" spans="2:11" ht="12.75">
      <c r="B65" s="413" t="s">
        <v>102</v>
      </c>
      <c r="C65" s="415"/>
      <c r="D65" s="68" t="e">
        <f>E65/(E76-E65-E51-E52-E54-E55-E9)</f>
        <v>#DIV/0!</v>
      </c>
      <c r="E65" s="8">
        <f>SUM(E60:E64)</f>
        <v>0</v>
      </c>
      <c r="F65" s="138" t="e">
        <f>E65/'Operating Budget'!$D$5</f>
        <v>#DIV/0!</v>
      </c>
      <c r="G65" s="7" t="e">
        <f>E65/'Project SqFt'!$H$20</f>
        <v>#DIV/0!</v>
      </c>
      <c r="I65" s="8">
        <f>SUM(I60:I64)</f>
        <v>0</v>
      </c>
      <c r="J65" s="149"/>
      <c r="K65" s="198">
        <f t="shared" si="3"/>
        <v>0</v>
      </c>
    </row>
    <row r="66" spans="2:11" ht="12.75">
      <c r="B66" s="37"/>
      <c r="C66" s="38"/>
      <c r="D66" s="38"/>
      <c r="E66" s="39"/>
      <c r="F66" s="39"/>
      <c r="G66" s="2"/>
      <c r="I66" s="39"/>
      <c r="J66" s="149"/>
      <c r="K66" s="232"/>
    </row>
    <row r="67" spans="2:11" ht="15.75">
      <c r="B67" s="441" t="s">
        <v>107</v>
      </c>
      <c r="C67" s="441"/>
      <c r="D67" s="441"/>
      <c r="E67" s="2"/>
      <c r="G67" s="2"/>
      <c r="I67" s="2"/>
      <c r="J67" s="149"/>
      <c r="K67" s="231"/>
    </row>
    <row r="68" spans="2:11" ht="12.75">
      <c r="B68" s="418" t="s">
        <v>110</v>
      </c>
      <c r="C68" s="419"/>
      <c r="D68" s="423"/>
      <c r="E68" s="77">
        <v>0</v>
      </c>
      <c r="F68" s="7" t="e">
        <f>E68/'Operating Budget'!$D$5</f>
        <v>#DIV/0!</v>
      </c>
      <c r="G68" s="7" t="e">
        <f>E68/'Project SqFt'!$H$20</f>
        <v>#DIV/0!</v>
      </c>
      <c r="I68" s="77">
        <v>0</v>
      </c>
      <c r="J68" s="149"/>
      <c r="K68" s="198">
        <f aca="true" t="shared" si="4" ref="K68:K74">E68+I68</f>
        <v>0</v>
      </c>
    </row>
    <row r="69" spans="2:11" ht="12.75">
      <c r="B69" s="418" t="s">
        <v>115</v>
      </c>
      <c r="C69" s="419"/>
      <c r="D69" s="423"/>
      <c r="E69" s="16">
        <f>'Operating Budget'!H101/2+'30-year Cash Flow Projection'!D31/2</f>
        <v>0</v>
      </c>
      <c r="F69" s="7" t="e">
        <f>E69/'Operating Budget'!$D$5</f>
        <v>#DIV/0!</v>
      </c>
      <c r="G69" s="7" t="e">
        <f>E69/'Project SqFt'!$H$20</f>
        <v>#DIV/0!</v>
      </c>
      <c r="I69" s="82">
        <v>0</v>
      </c>
      <c r="J69" s="149"/>
      <c r="K69" s="198">
        <f t="shared" si="4"/>
        <v>0</v>
      </c>
    </row>
    <row r="70" spans="2:11" ht="12.75">
      <c r="B70" s="418" t="s">
        <v>111</v>
      </c>
      <c r="C70" s="419"/>
      <c r="D70" s="423"/>
      <c r="E70" s="82">
        <v>0</v>
      </c>
      <c r="F70" s="7" t="e">
        <f>E70/'Operating Budget'!$D$5</f>
        <v>#DIV/0!</v>
      </c>
      <c r="G70" s="7" t="e">
        <f>E70/'Project SqFt'!$H$20</f>
        <v>#DIV/0!</v>
      </c>
      <c r="I70" s="82">
        <v>0</v>
      </c>
      <c r="J70" s="149"/>
      <c r="K70" s="198">
        <f t="shared" si="4"/>
        <v>0</v>
      </c>
    </row>
    <row r="71" spans="2:11" ht="12.75">
      <c r="B71" s="424" t="s">
        <v>297</v>
      </c>
      <c r="C71" s="419"/>
      <c r="D71" s="423"/>
      <c r="E71" s="198">
        <f>E96</f>
        <v>0</v>
      </c>
      <c r="F71" s="7" t="e">
        <f>E71/'Operating Budget'!$D$5</f>
        <v>#DIV/0!</v>
      </c>
      <c r="G71" s="7" t="e">
        <f>E71/'Project SqFt'!$H$20</f>
        <v>#DIV/0!</v>
      </c>
      <c r="I71" s="77">
        <v>0</v>
      </c>
      <c r="J71" s="149"/>
      <c r="K71" s="198">
        <f t="shared" si="4"/>
        <v>0</v>
      </c>
    </row>
    <row r="72" spans="2:11" ht="12.75">
      <c r="B72" s="420" t="s">
        <v>108</v>
      </c>
      <c r="C72" s="421"/>
      <c r="D72" s="80"/>
      <c r="E72" s="77">
        <v>0</v>
      </c>
      <c r="F72" s="7" t="e">
        <f>E72/'Operating Budget'!$D$5</f>
        <v>#DIV/0!</v>
      </c>
      <c r="G72" s="7" t="e">
        <f>E72/'Project SqFt'!$H$20</f>
        <v>#DIV/0!</v>
      </c>
      <c r="I72" s="77">
        <v>0</v>
      </c>
      <c r="J72" s="149"/>
      <c r="K72" s="198">
        <f t="shared" si="4"/>
        <v>0</v>
      </c>
    </row>
    <row r="73" spans="2:11" ht="12.75">
      <c r="B73" s="420" t="s">
        <v>108</v>
      </c>
      <c r="C73" s="421"/>
      <c r="D73" s="81"/>
      <c r="E73" s="77">
        <v>0</v>
      </c>
      <c r="F73" s="7" t="e">
        <f>E73/'Operating Budget'!$D$5</f>
        <v>#DIV/0!</v>
      </c>
      <c r="G73" s="7" t="e">
        <f>E73/'Project SqFt'!$H$20</f>
        <v>#DIV/0!</v>
      </c>
      <c r="I73" s="77">
        <v>0</v>
      </c>
      <c r="J73" s="149"/>
      <c r="K73" s="198">
        <f t="shared" si="4"/>
        <v>0</v>
      </c>
    </row>
    <row r="74" spans="2:11" ht="12.75">
      <c r="B74" s="413" t="s">
        <v>109</v>
      </c>
      <c r="C74" s="414"/>
      <c r="D74" s="415"/>
      <c r="E74" s="8">
        <f>SUM(E68:E73)</f>
        <v>0</v>
      </c>
      <c r="F74" s="220" t="e">
        <f>E74/'Operating Budget'!$D$5</f>
        <v>#DIV/0!</v>
      </c>
      <c r="G74" s="7" t="e">
        <f>E74/'Project SqFt'!$H$20</f>
        <v>#DIV/0!</v>
      </c>
      <c r="I74" s="8">
        <f>SUM(I68:I73)</f>
        <v>0</v>
      </c>
      <c r="J74" s="149"/>
      <c r="K74" s="198">
        <f t="shared" si="4"/>
        <v>0</v>
      </c>
    </row>
    <row r="75" spans="5:11" ht="12.75">
      <c r="E75" s="2"/>
      <c r="G75" s="2"/>
      <c r="I75" s="2"/>
      <c r="J75" s="149"/>
      <c r="K75" s="231"/>
    </row>
    <row r="76" spans="2:11" ht="18.75">
      <c r="B76" s="9" t="s">
        <v>112</v>
      </c>
      <c r="C76" s="6"/>
      <c r="D76" s="6"/>
      <c r="E76" s="11">
        <f>SUM(E74,E65,E57,E42,E27)</f>
        <v>0</v>
      </c>
      <c r="F76" s="139" t="e">
        <f>E76/'Operating Budget'!$D$5</f>
        <v>#DIV/0!</v>
      </c>
      <c r="G76" s="7" t="e">
        <f>E76/'Project SqFt'!$H$20</f>
        <v>#DIV/0!</v>
      </c>
      <c r="I76" s="11">
        <f>SUM(I74,I65,I57,I42,I27)</f>
        <v>0</v>
      </c>
      <c r="J76" s="149"/>
      <c r="K76" s="233">
        <f>E76+I76</f>
        <v>0</v>
      </c>
    </row>
    <row r="77" spans="10:11" ht="17.25" customHeight="1">
      <c r="J77" s="149"/>
      <c r="K77" s="149"/>
    </row>
    <row r="78" spans="1:11" ht="18">
      <c r="A78" s="14" t="s">
        <v>34</v>
      </c>
      <c r="J78" s="149"/>
      <c r="K78" s="149"/>
    </row>
    <row r="79" spans="1:11" ht="12.75" customHeight="1">
      <c r="A79" s="14"/>
      <c r="B79" s="40"/>
      <c r="D79" s="123" t="s">
        <v>262</v>
      </c>
      <c r="F79" s="45"/>
      <c r="G79" s="46"/>
      <c r="J79" s="149"/>
      <c r="K79" s="149"/>
    </row>
    <row r="80" spans="2:11" s="12" customFormat="1" ht="15">
      <c r="B80" s="454" t="s">
        <v>41</v>
      </c>
      <c r="C80" s="454"/>
      <c r="D80" s="123" t="s">
        <v>229</v>
      </c>
      <c r="E80" s="48" t="s">
        <v>128</v>
      </c>
      <c r="F80" s="140" t="s">
        <v>129</v>
      </c>
      <c r="H80" s="46"/>
      <c r="I80" s="48" t="s">
        <v>128</v>
      </c>
      <c r="J80" s="234"/>
      <c r="K80" s="235" t="s">
        <v>128</v>
      </c>
    </row>
    <row r="81" spans="1:11" ht="12.75">
      <c r="A81">
        <v>1</v>
      </c>
      <c r="B81" s="429"/>
      <c r="C81" s="430"/>
      <c r="D81" s="299"/>
      <c r="E81" s="83">
        <v>0</v>
      </c>
      <c r="F81" s="141">
        <v>0</v>
      </c>
      <c r="G81" s="32"/>
      <c r="H81" s="32"/>
      <c r="I81" s="145">
        <v>0</v>
      </c>
      <c r="J81" s="236"/>
      <c r="K81" s="237">
        <f aca="true" t="shared" si="5" ref="K81:K92">E81+I81</f>
        <v>0</v>
      </c>
    </row>
    <row r="82" spans="1:11" ht="12.75" customHeight="1">
      <c r="A82">
        <v>2</v>
      </c>
      <c r="B82" s="429"/>
      <c r="C82" s="430"/>
      <c r="D82" s="299"/>
      <c r="E82" s="83">
        <v>0</v>
      </c>
      <c r="F82" s="141">
        <v>0</v>
      </c>
      <c r="G82" s="32"/>
      <c r="H82" s="32"/>
      <c r="I82" s="145">
        <v>0</v>
      </c>
      <c r="J82" s="236"/>
      <c r="K82" s="237">
        <f t="shared" si="5"/>
        <v>0</v>
      </c>
    </row>
    <row r="83" spans="1:11" ht="12.75">
      <c r="A83">
        <v>3</v>
      </c>
      <c r="B83" s="429"/>
      <c r="C83" s="430"/>
      <c r="D83" s="299"/>
      <c r="E83" s="83">
        <v>0</v>
      </c>
      <c r="F83" s="141">
        <v>0</v>
      </c>
      <c r="G83" s="32"/>
      <c r="H83" s="32"/>
      <c r="I83" s="145">
        <v>0</v>
      </c>
      <c r="J83" s="236"/>
      <c r="K83" s="237">
        <f t="shared" si="5"/>
        <v>0</v>
      </c>
    </row>
    <row r="84" spans="1:11" ht="12.75" customHeight="1">
      <c r="A84">
        <v>4</v>
      </c>
      <c r="B84" s="429"/>
      <c r="C84" s="430"/>
      <c r="D84" s="299"/>
      <c r="E84" s="83">
        <v>0</v>
      </c>
      <c r="F84" s="141">
        <v>0</v>
      </c>
      <c r="G84" s="32"/>
      <c r="H84" s="32"/>
      <c r="I84" s="145">
        <v>0</v>
      </c>
      <c r="J84" s="236"/>
      <c r="K84" s="237">
        <f t="shared" si="5"/>
        <v>0</v>
      </c>
    </row>
    <row r="85" spans="1:11" ht="12.75" customHeight="1">
      <c r="A85">
        <v>5</v>
      </c>
      <c r="B85" s="429"/>
      <c r="C85" s="430"/>
      <c r="D85" s="299"/>
      <c r="E85" s="83">
        <v>0</v>
      </c>
      <c r="F85" s="141">
        <v>0</v>
      </c>
      <c r="G85" s="32"/>
      <c r="H85" s="32"/>
      <c r="I85" s="145">
        <v>0</v>
      </c>
      <c r="J85" s="236"/>
      <c r="K85" s="237">
        <f t="shared" si="5"/>
        <v>0</v>
      </c>
    </row>
    <row r="86" spans="1:11" ht="12.75">
      <c r="A86">
        <v>6</v>
      </c>
      <c r="B86" s="429"/>
      <c r="C86" s="430"/>
      <c r="D86" s="299"/>
      <c r="E86" s="83">
        <v>0</v>
      </c>
      <c r="F86" s="141">
        <v>0</v>
      </c>
      <c r="G86" s="32"/>
      <c r="H86" s="32"/>
      <c r="I86" s="145">
        <v>0</v>
      </c>
      <c r="J86" s="236"/>
      <c r="K86" s="237">
        <f t="shared" si="5"/>
        <v>0</v>
      </c>
    </row>
    <row r="87" spans="1:11" ht="12.75">
      <c r="A87">
        <v>7</v>
      </c>
      <c r="B87" s="429"/>
      <c r="C87" s="430"/>
      <c r="D87" s="299"/>
      <c r="E87" s="83">
        <v>0</v>
      </c>
      <c r="F87" s="141">
        <v>0</v>
      </c>
      <c r="G87" s="32"/>
      <c r="H87" s="32"/>
      <c r="I87" s="145">
        <v>0</v>
      </c>
      <c r="J87" s="236"/>
      <c r="K87" s="237">
        <f t="shared" si="5"/>
        <v>0</v>
      </c>
    </row>
    <row r="88" spans="1:11" ht="12.75">
      <c r="A88">
        <v>8</v>
      </c>
      <c r="B88" s="429"/>
      <c r="C88" s="430"/>
      <c r="D88" s="300"/>
      <c r="E88" s="83">
        <v>0</v>
      </c>
      <c r="F88" s="141">
        <v>0</v>
      </c>
      <c r="I88" s="145">
        <v>0</v>
      </c>
      <c r="J88" s="149"/>
      <c r="K88" s="237">
        <f t="shared" si="5"/>
        <v>0</v>
      </c>
    </row>
    <row r="89" spans="1:11" ht="12.75">
      <c r="A89">
        <v>9</v>
      </c>
      <c r="B89" s="429"/>
      <c r="C89" s="430"/>
      <c r="D89" s="299"/>
      <c r="E89" s="83">
        <v>0</v>
      </c>
      <c r="F89" s="141">
        <v>0</v>
      </c>
      <c r="I89" s="145">
        <v>0</v>
      </c>
      <c r="J89" s="149"/>
      <c r="K89" s="237">
        <f t="shared" si="5"/>
        <v>0</v>
      </c>
    </row>
    <row r="90" spans="1:11" ht="12.75">
      <c r="A90">
        <v>10</v>
      </c>
      <c r="B90" s="429"/>
      <c r="C90" s="430"/>
      <c r="D90" s="299"/>
      <c r="E90" s="83">
        <v>0</v>
      </c>
      <c r="F90" s="141">
        <v>0</v>
      </c>
      <c r="I90" s="145">
        <v>0</v>
      </c>
      <c r="J90" s="149"/>
      <c r="K90" s="237">
        <f t="shared" si="5"/>
        <v>0</v>
      </c>
    </row>
    <row r="91" spans="2:11" ht="12.75">
      <c r="B91" s="444" t="s">
        <v>206</v>
      </c>
      <c r="C91" s="445"/>
      <c r="D91" s="299" t="s">
        <v>266</v>
      </c>
      <c r="E91" s="268">
        <f>E61</f>
        <v>0</v>
      </c>
      <c r="F91" s="269">
        <v>0</v>
      </c>
      <c r="I91" s="237">
        <f>I61</f>
        <v>0</v>
      </c>
      <c r="J91" s="149"/>
      <c r="K91" s="237">
        <f t="shared" si="5"/>
        <v>0</v>
      </c>
    </row>
    <row r="92" spans="2:11" ht="12.75">
      <c r="B92" s="413" t="s">
        <v>113</v>
      </c>
      <c r="C92" s="414"/>
      <c r="D92" s="415"/>
      <c r="E92" s="35">
        <f>SUM(E80:E91)</f>
        <v>0</v>
      </c>
      <c r="F92" s="142">
        <f>SUM(F80:F91)</f>
        <v>0</v>
      </c>
      <c r="G92" s="32"/>
      <c r="I92" s="146">
        <f>SUM(I80:I91)</f>
        <v>0</v>
      </c>
      <c r="J92" s="149"/>
      <c r="K92" s="238">
        <f t="shared" si="5"/>
        <v>0</v>
      </c>
    </row>
    <row r="93" spans="2:11" ht="12.75">
      <c r="B93" s="10"/>
      <c r="C93" s="10"/>
      <c r="E93" s="28"/>
      <c r="F93" s="34"/>
      <c r="J93" s="149"/>
      <c r="K93" s="153"/>
    </row>
    <row r="94" spans="2:11" ht="15">
      <c r="B94" s="454" t="s">
        <v>42</v>
      </c>
      <c r="C94" s="454"/>
      <c r="E94" s="48" t="s">
        <v>128</v>
      </c>
      <c r="F94" s="140" t="s">
        <v>129</v>
      </c>
      <c r="I94" s="48" t="s">
        <v>128</v>
      </c>
      <c r="J94" s="149"/>
      <c r="K94" s="239" t="s">
        <v>128</v>
      </c>
    </row>
    <row r="95" spans="2:11" ht="12.75">
      <c r="B95" s="446" t="s">
        <v>295</v>
      </c>
      <c r="C95" s="447"/>
      <c r="D95" s="447"/>
      <c r="E95" s="268">
        <f>'Operating Budget'!D8</f>
        <v>0</v>
      </c>
      <c r="F95" s="269">
        <f>E95*0.95</f>
        <v>0</v>
      </c>
      <c r="G95" s="149"/>
      <c r="H95" s="149"/>
      <c r="I95" s="270"/>
      <c r="J95" s="149"/>
      <c r="K95" s="237">
        <f aca="true" t="shared" si="6" ref="K95:K106">E95+I95</f>
        <v>0</v>
      </c>
    </row>
    <row r="96" spans="2:11" ht="12.75">
      <c r="B96" s="446" t="s">
        <v>296</v>
      </c>
      <c r="C96" s="447"/>
      <c r="D96" s="447"/>
      <c r="E96" s="268">
        <f>'Operating Budget'!D9</f>
        <v>0</v>
      </c>
      <c r="F96" s="269">
        <v>0</v>
      </c>
      <c r="G96" s="149"/>
      <c r="H96" s="149"/>
      <c r="I96" s="270"/>
      <c r="J96" s="149"/>
      <c r="K96" s="237">
        <f t="shared" si="6"/>
        <v>0</v>
      </c>
    </row>
    <row r="97" spans="2:11" ht="12.75">
      <c r="B97" s="456"/>
      <c r="C97" s="443"/>
      <c r="D97" s="443"/>
      <c r="E97" s="83">
        <v>0</v>
      </c>
      <c r="F97" s="141">
        <v>0</v>
      </c>
      <c r="I97" s="145">
        <v>0</v>
      </c>
      <c r="J97" s="149"/>
      <c r="K97" s="237">
        <f t="shared" si="6"/>
        <v>0</v>
      </c>
    </row>
    <row r="98" spans="2:11" ht="12.75">
      <c r="B98" s="456"/>
      <c r="C98" s="443"/>
      <c r="D98" s="443"/>
      <c r="E98" s="83">
        <v>0</v>
      </c>
      <c r="F98" s="141">
        <v>0</v>
      </c>
      <c r="I98" s="145">
        <v>0</v>
      </c>
      <c r="J98" s="149"/>
      <c r="K98" s="237">
        <f t="shared" si="6"/>
        <v>0</v>
      </c>
    </row>
    <row r="99" spans="2:11" ht="12.75">
      <c r="B99" s="456"/>
      <c r="C99" s="443"/>
      <c r="D99" s="443"/>
      <c r="E99" s="83">
        <v>0</v>
      </c>
      <c r="F99" s="141">
        <v>0</v>
      </c>
      <c r="I99" s="145">
        <v>0</v>
      </c>
      <c r="J99" s="149"/>
      <c r="K99" s="237">
        <f t="shared" si="6"/>
        <v>0</v>
      </c>
    </row>
    <row r="100" spans="2:11" ht="12.75">
      <c r="B100" s="456"/>
      <c r="C100" s="443"/>
      <c r="D100" s="443"/>
      <c r="E100" s="83">
        <v>0</v>
      </c>
      <c r="F100" s="141">
        <v>0</v>
      </c>
      <c r="I100" s="145">
        <v>0</v>
      </c>
      <c r="J100" s="149"/>
      <c r="K100" s="237">
        <f t="shared" si="6"/>
        <v>0</v>
      </c>
    </row>
    <row r="101" spans="2:11" ht="12.75">
      <c r="B101" s="456"/>
      <c r="C101" s="443"/>
      <c r="D101" s="443"/>
      <c r="E101" s="83">
        <v>0</v>
      </c>
      <c r="F101" s="141">
        <v>0</v>
      </c>
      <c r="I101" s="145">
        <v>0</v>
      </c>
      <c r="J101" s="149"/>
      <c r="K101" s="237">
        <f t="shared" si="6"/>
        <v>0</v>
      </c>
    </row>
    <row r="102" spans="2:11" ht="12.75">
      <c r="B102" s="456"/>
      <c r="C102" s="443"/>
      <c r="D102" s="443"/>
      <c r="E102" s="83">
        <v>0</v>
      </c>
      <c r="F102" s="141">
        <v>0</v>
      </c>
      <c r="I102" s="145">
        <v>0</v>
      </c>
      <c r="J102" s="149"/>
      <c r="K102" s="237">
        <f t="shared" si="6"/>
        <v>0</v>
      </c>
    </row>
    <row r="103" spans="2:11" ht="12.75">
      <c r="B103" s="456"/>
      <c r="C103" s="443"/>
      <c r="D103" s="443"/>
      <c r="E103" s="83">
        <v>0</v>
      </c>
      <c r="F103" s="141">
        <v>0</v>
      </c>
      <c r="I103" s="145">
        <v>0</v>
      </c>
      <c r="J103" s="149"/>
      <c r="K103" s="237">
        <f t="shared" si="6"/>
        <v>0</v>
      </c>
    </row>
    <row r="104" spans="2:11" ht="12.75">
      <c r="B104" s="450"/>
      <c r="C104" s="443"/>
      <c r="D104" s="443"/>
      <c r="E104" s="83">
        <v>0</v>
      </c>
      <c r="F104" s="141">
        <v>0</v>
      </c>
      <c r="I104" s="145">
        <v>0</v>
      </c>
      <c r="J104" s="149"/>
      <c r="K104" s="237">
        <f t="shared" si="6"/>
        <v>0</v>
      </c>
    </row>
    <row r="105" spans="2:11" ht="12.75">
      <c r="B105" s="450"/>
      <c r="C105" s="443"/>
      <c r="D105" s="443"/>
      <c r="E105" s="83">
        <v>0</v>
      </c>
      <c r="F105" s="141">
        <v>0</v>
      </c>
      <c r="I105" s="145">
        <v>0</v>
      </c>
      <c r="J105" s="149"/>
      <c r="K105" s="237">
        <f t="shared" si="6"/>
        <v>0</v>
      </c>
    </row>
    <row r="106" spans="2:11" ht="12.75">
      <c r="B106" s="451" t="s">
        <v>114</v>
      </c>
      <c r="C106" s="452"/>
      <c r="D106" s="453"/>
      <c r="E106" s="41">
        <f>SUM(E95:E105)</f>
        <v>0</v>
      </c>
      <c r="F106" s="143">
        <f>SUM(F95:F105)</f>
        <v>0</v>
      </c>
      <c r="I106" s="146">
        <f>SUM(I95:I105)</f>
        <v>0</v>
      </c>
      <c r="J106" s="149"/>
      <c r="K106" s="238">
        <f t="shared" si="6"/>
        <v>0</v>
      </c>
    </row>
    <row r="107" spans="2:11" ht="12.75">
      <c r="B107" s="42"/>
      <c r="C107" s="36"/>
      <c r="D107" s="36"/>
      <c r="E107" s="43"/>
      <c r="F107" s="49"/>
      <c r="I107" s="43"/>
      <c r="J107" s="149"/>
      <c r="K107" s="240"/>
    </row>
    <row r="108" spans="2:11" ht="18.75">
      <c r="B108" s="448" t="s">
        <v>35</v>
      </c>
      <c r="C108" s="449"/>
      <c r="D108" s="449"/>
      <c r="E108" s="33">
        <f>E92+E106</f>
        <v>0</v>
      </c>
      <c r="F108" s="144">
        <f>F92+F106</f>
        <v>0</v>
      </c>
      <c r="G108" s="32"/>
      <c r="I108" s="33">
        <f>I92+I106</f>
        <v>0</v>
      </c>
      <c r="J108" s="149"/>
      <c r="K108" s="241">
        <f>E108+I108</f>
        <v>0</v>
      </c>
    </row>
    <row r="109" spans="2:11" ht="18.75">
      <c r="B109" s="448" t="s">
        <v>36</v>
      </c>
      <c r="C109" s="449"/>
      <c r="D109" s="449"/>
      <c r="E109" s="33">
        <f>E108-E76</f>
        <v>0</v>
      </c>
      <c r="F109" s="50"/>
      <c r="I109" s="33">
        <f>I108-I76</f>
        <v>0</v>
      </c>
      <c r="J109" s="149"/>
      <c r="K109" s="241">
        <f>E109+I109</f>
        <v>0</v>
      </c>
    </row>
    <row r="110" ht="12.75">
      <c r="F110" s="4"/>
    </row>
    <row r="111" spans="2:3" ht="15.75">
      <c r="B111" s="455" t="s">
        <v>202</v>
      </c>
      <c r="C111" s="455"/>
    </row>
    <row r="112" spans="2:11" ht="12.75" customHeight="1">
      <c r="B112" s="457" t="s">
        <v>230</v>
      </c>
      <c r="C112" s="457"/>
      <c r="D112" s="457"/>
      <c r="E112" s="457"/>
      <c r="F112" s="457"/>
      <c r="G112" s="457"/>
      <c r="H112" s="457"/>
      <c r="I112" s="457"/>
      <c r="J112" s="457"/>
      <c r="K112" s="457"/>
    </row>
    <row r="113" spans="2:11" ht="13.5" thickBot="1">
      <c r="B113" s="457"/>
      <c r="C113" s="457"/>
      <c r="D113" s="457"/>
      <c r="E113" s="457"/>
      <c r="F113" s="457"/>
      <c r="G113" s="457"/>
      <c r="H113" s="457"/>
      <c r="I113" s="457"/>
      <c r="J113" s="457"/>
      <c r="K113" s="457"/>
    </row>
    <row r="114" spans="2:11" ht="13.5" thickBot="1">
      <c r="B114" s="250"/>
      <c r="C114" s="250"/>
      <c r="D114" s="250"/>
      <c r="E114" s="250"/>
      <c r="F114" s="250"/>
      <c r="G114" s="250"/>
      <c r="H114" s="250"/>
      <c r="I114" s="250"/>
      <c r="J114" s="250"/>
      <c r="K114" s="250"/>
    </row>
    <row r="115" spans="2:11" ht="15">
      <c r="B115" s="458" t="s">
        <v>203</v>
      </c>
      <c r="C115" s="459"/>
      <c r="D115" s="459"/>
      <c r="E115" s="459" t="s">
        <v>204</v>
      </c>
      <c r="F115" s="459"/>
      <c r="G115" s="459"/>
      <c r="H115" s="459"/>
      <c r="I115" s="459"/>
      <c r="J115" s="462" t="s">
        <v>205</v>
      </c>
      <c r="K115" s="463"/>
    </row>
    <row r="116" spans="2:11" ht="12.75">
      <c r="B116" s="442"/>
      <c r="C116" s="443"/>
      <c r="D116" s="443"/>
      <c r="E116" s="466"/>
      <c r="F116" s="465"/>
      <c r="G116" s="465"/>
      <c r="H116" s="465"/>
      <c r="I116" s="465"/>
      <c r="J116" s="460">
        <v>0</v>
      </c>
      <c r="K116" s="461"/>
    </row>
    <row r="117" spans="2:11" ht="12.75">
      <c r="B117" s="442"/>
      <c r="C117" s="443"/>
      <c r="D117" s="443"/>
      <c r="E117" s="466"/>
      <c r="F117" s="465"/>
      <c r="G117" s="465"/>
      <c r="H117" s="465"/>
      <c r="I117" s="465"/>
      <c r="J117" s="460">
        <v>0</v>
      </c>
      <c r="K117" s="461"/>
    </row>
    <row r="118" spans="2:11" ht="12.75">
      <c r="B118" s="442"/>
      <c r="C118" s="443"/>
      <c r="D118" s="443"/>
      <c r="E118" s="466"/>
      <c r="F118" s="465"/>
      <c r="G118" s="465"/>
      <c r="H118" s="465"/>
      <c r="I118" s="465"/>
      <c r="J118" s="460">
        <v>0</v>
      </c>
      <c r="K118" s="461"/>
    </row>
    <row r="119" spans="2:11" ht="12.75">
      <c r="B119" s="469"/>
      <c r="C119" s="443"/>
      <c r="D119" s="443"/>
      <c r="E119" s="465"/>
      <c r="F119" s="465"/>
      <c r="G119" s="465"/>
      <c r="H119" s="465"/>
      <c r="I119" s="465"/>
      <c r="J119" s="460">
        <v>0</v>
      </c>
      <c r="K119" s="461"/>
    </row>
    <row r="120" spans="2:11" ht="12.75">
      <c r="B120" s="469"/>
      <c r="C120" s="443"/>
      <c r="D120" s="443"/>
      <c r="E120" s="465"/>
      <c r="F120" s="465"/>
      <c r="G120" s="465"/>
      <c r="H120" s="465"/>
      <c r="I120" s="465"/>
      <c r="J120" s="460">
        <v>0</v>
      </c>
      <c r="K120" s="461"/>
    </row>
    <row r="121" spans="2:11" ht="12.75">
      <c r="B121" s="469"/>
      <c r="C121" s="443"/>
      <c r="D121" s="443"/>
      <c r="E121" s="465"/>
      <c r="F121" s="465"/>
      <c r="G121" s="465"/>
      <c r="H121" s="465"/>
      <c r="I121" s="465"/>
      <c r="J121" s="460">
        <v>0</v>
      </c>
      <c r="K121" s="461"/>
    </row>
    <row r="122" spans="2:11" ht="12.75">
      <c r="B122" s="469"/>
      <c r="C122" s="443"/>
      <c r="D122" s="443"/>
      <c r="E122" s="465"/>
      <c r="F122" s="465"/>
      <c r="G122" s="465"/>
      <c r="H122" s="465"/>
      <c r="I122" s="465"/>
      <c r="J122" s="460">
        <v>0</v>
      </c>
      <c r="K122" s="461"/>
    </row>
    <row r="123" spans="2:11" ht="12.75">
      <c r="B123" s="469"/>
      <c r="C123" s="443"/>
      <c r="D123" s="443"/>
      <c r="E123" s="465"/>
      <c r="F123" s="465"/>
      <c r="G123" s="465"/>
      <c r="H123" s="465"/>
      <c r="I123" s="465"/>
      <c r="J123" s="460">
        <v>0</v>
      </c>
      <c r="K123" s="461"/>
    </row>
    <row r="124" spans="2:11" ht="12.75">
      <c r="B124" s="469"/>
      <c r="C124" s="443"/>
      <c r="D124" s="443"/>
      <c r="E124" s="465"/>
      <c r="F124" s="465"/>
      <c r="G124" s="465"/>
      <c r="H124" s="465"/>
      <c r="I124" s="465"/>
      <c r="J124" s="460">
        <v>0</v>
      </c>
      <c r="K124" s="461"/>
    </row>
    <row r="125" spans="2:11" ht="13.5" thickBot="1">
      <c r="B125" s="467"/>
      <c r="C125" s="468"/>
      <c r="D125" s="468"/>
      <c r="E125" s="464"/>
      <c r="F125" s="464"/>
      <c r="G125" s="464"/>
      <c r="H125" s="464"/>
      <c r="I125" s="464"/>
      <c r="J125" s="470">
        <v>0</v>
      </c>
      <c r="K125" s="471"/>
    </row>
  </sheetData>
  <sheetProtection password="DC7F" sheet="1" objects="1" scenarios="1"/>
  <mergeCells count="136">
    <mergeCell ref="B118:D118"/>
    <mergeCell ref="B119:D119"/>
    <mergeCell ref="B120:D120"/>
    <mergeCell ref="B121:D121"/>
    <mergeCell ref="J125:K125"/>
    <mergeCell ref="J124:K124"/>
    <mergeCell ref="J123:K123"/>
    <mergeCell ref="J122:K122"/>
    <mergeCell ref="J118:K118"/>
    <mergeCell ref="E121:I121"/>
    <mergeCell ref="J119:K119"/>
    <mergeCell ref="E120:I120"/>
    <mergeCell ref="J120:K120"/>
    <mergeCell ref="J121:K121"/>
    <mergeCell ref="B125:D125"/>
    <mergeCell ref="B124:D124"/>
    <mergeCell ref="B123:D123"/>
    <mergeCell ref="B122:D122"/>
    <mergeCell ref="E125:I125"/>
    <mergeCell ref="E124:I124"/>
    <mergeCell ref="E123:I123"/>
    <mergeCell ref="E122:I122"/>
    <mergeCell ref="E118:I118"/>
    <mergeCell ref="E116:I116"/>
    <mergeCell ref="E119:I119"/>
    <mergeCell ref="E117:I117"/>
    <mergeCell ref="B64:C64"/>
    <mergeCell ref="B63:C63"/>
    <mergeCell ref="B62:D62"/>
    <mergeCell ref="J117:K117"/>
    <mergeCell ref="J116:K116"/>
    <mergeCell ref="J115:K115"/>
    <mergeCell ref="E115:I115"/>
    <mergeCell ref="B73:C73"/>
    <mergeCell ref="B71:D71"/>
    <mergeCell ref="B70:D70"/>
    <mergeCell ref="B69:D69"/>
    <mergeCell ref="B68:D68"/>
    <mergeCell ref="B72:C72"/>
    <mergeCell ref="B46:D46"/>
    <mergeCell ref="B45:D45"/>
    <mergeCell ref="B36:D36"/>
    <mergeCell ref="B35:D35"/>
    <mergeCell ref="B33:D33"/>
    <mergeCell ref="B32:D32"/>
    <mergeCell ref="B41:C41"/>
    <mergeCell ref="B52:D52"/>
    <mergeCell ref="B51:D51"/>
    <mergeCell ref="B50:D50"/>
    <mergeCell ref="B49:D49"/>
    <mergeCell ref="B48:D48"/>
    <mergeCell ref="B47:D47"/>
    <mergeCell ref="B115:D115"/>
    <mergeCell ref="B22:D22"/>
    <mergeCell ref="B21:D21"/>
    <mergeCell ref="B20:D20"/>
    <mergeCell ref="B61:D61"/>
    <mergeCell ref="B60:D60"/>
    <mergeCell ref="B31:D31"/>
    <mergeCell ref="B30:D30"/>
    <mergeCell ref="B56:C56"/>
    <mergeCell ref="B55:D55"/>
    <mergeCell ref="B111:C111"/>
    <mergeCell ref="B97:D97"/>
    <mergeCell ref="B112:K113"/>
    <mergeCell ref="B98:D98"/>
    <mergeCell ref="B99:D99"/>
    <mergeCell ref="B100:D100"/>
    <mergeCell ref="B101:D101"/>
    <mergeCell ref="B102:D102"/>
    <mergeCell ref="B103:D103"/>
    <mergeCell ref="B106:D106"/>
    <mergeCell ref="B108:D108"/>
    <mergeCell ref="B96:D96"/>
    <mergeCell ref="B104:D104"/>
    <mergeCell ref="B44:D44"/>
    <mergeCell ref="B90:C90"/>
    <mergeCell ref="B80:C80"/>
    <mergeCell ref="B88:C88"/>
    <mergeCell ref="B89:C89"/>
    <mergeCell ref="B94:C94"/>
    <mergeCell ref="B117:D117"/>
    <mergeCell ref="B116:D116"/>
    <mergeCell ref="B74:D74"/>
    <mergeCell ref="B65:C65"/>
    <mergeCell ref="B91:C91"/>
    <mergeCell ref="B92:D92"/>
    <mergeCell ref="B95:D95"/>
    <mergeCell ref="B109:D109"/>
    <mergeCell ref="B85:C85"/>
    <mergeCell ref="B105:D105"/>
    <mergeCell ref="B67:D67"/>
    <mergeCell ref="B59:D59"/>
    <mergeCell ref="B9:C9"/>
    <mergeCell ref="B13:D13"/>
    <mergeCell ref="B12:D12"/>
    <mergeCell ref="B11:D11"/>
    <mergeCell ref="B16:D16"/>
    <mergeCell ref="B29:D29"/>
    <mergeCell ref="B54:D54"/>
    <mergeCell ref="B53:D53"/>
    <mergeCell ref="B81:C81"/>
    <mergeCell ref="B82:C82"/>
    <mergeCell ref="B86:C86"/>
    <mergeCell ref="B87:C87"/>
    <mergeCell ref="B83:C83"/>
    <mergeCell ref="B84:C84"/>
    <mergeCell ref="B15:D15"/>
    <mergeCell ref="B14:D14"/>
    <mergeCell ref="B24:D24"/>
    <mergeCell ref="B23:D23"/>
    <mergeCell ref="D1:G1"/>
    <mergeCell ref="B10:D10"/>
    <mergeCell ref="B8:D8"/>
    <mergeCell ref="A1:C1"/>
    <mergeCell ref="C5:I6"/>
    <mergeCell ref="A5:B5"/>
    <mergeCell ref="B25:C25"/>
    <mergeCell ref="B17:C17"/>
    <mergeCell ref="B40:C40"/>
    <mergeCell ref="B39:D39"/>
    <mergeCell ref="B38:D38"/>
    <mergeCell ref="B37:D37"/>
    <mergeCell ref="B19:D19"/>
    <mergeCell ref="B18:D18"/>
    <mergeCell ref="B34:D34"/>
    <mergeCell ref="B27:D27"/>
    <mergeCell ref="B42:D42"/>
    <mergeCell ref="B57:D57"/>
    <mergeCell ref="F2:G2"/>
    <mergeCell ref="E7:G7"/>
    <mergeCell ref="C2:D2"/>
    <mergeCell ref="A2:B2"/>
    <mergeCell ref="A3:B3"/>
    <mergeCell ref="C3:D3"/>
    <mergeCell ref="B26:C26"/>
  </mergeCells>
  <conditionalFormatting sqref="D17">
    <cfRule type="cellIs" priority="11" dxfId="35" operator="greaterThan">
      <formula>0.14</formula>
    </cfRule>
  </conditionalFormatting>
  <conditionalFormatting sqref="D65">
    <cfRule type="cellIs" priority="9" dxfId="35" operator="greaterThan">
      <formula>0.15</formula>
    </cfRule>
  </conditionalFormatting>
  <conditionalFormatting sqref="E109">
    <cfRule type="cellIs" priority="6" dxfId="35" operator="lessThan">
      <formula>0</formula>
    </cfRule>
  </conditionalFormatting>
  <conditionalFormatting sqref="D9">
    <cfRule type="cellIs" priority="5" dxfId="35" operator="greaterThan">
      <formula>0.15</formula>
    </cfRule>
  </conditionalFormatting>
  <conditionalFormatting sqref="I109">
    <cfRule type="cellIs" priority="2" dxfId="35" operator="lessThan">
      <formula>0</formula>
    </cfRule>
  </conditionalFormatting>
  <conditionalFormatting sqref="K109">
    <cfRule type="cellIs" priority="1" dxfId="35" operator="lessThan">
      <formula>0</formula>
    </cfRule>
  </conditionalFormatting>
  <printOptions horizontalCentered="1"/>
  <pageMargins left="0.5" right="0.5" top="1.5" bottom="0.5" header="0.5" footer="0"/>
  <pageSetup fitToHeight="2" horizontalDpi="600" verticalDpi="600" orientation="portrait" scale="62" r:id="rId3"/>
  <headerFooter scaleWithDoc="0" alignWithMargins="0">
    <oddHeader xml:space="preserve">&amp;C&amp;"Arial,Bold"&amp;18Nevada Housing Division
Housing Trust Fund Application
Exhibit A: Project Financials and Budgets </oddHeader>
  </headerFooter>
  <rowBreaks count="1" manualBreakCount="1">
    <brk id="77" max="10" man="1"/>
  </rowBreaks>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M126"/>
  <sheetViews>
    <sheetView zoomScalePageLayoutView="0" workbookViewId="0" topLeftCell="A1">
      <selection activeCell="E27" sqref="E27"/>
    </sheetView>
  </sheetViews>
  <sheetFormatPr defaultColWidth="9.140625" defaultRowHeight="12.75"/>
  <cols>
    <col min="1" max="1" width="4.8515625" style="0" customWidth="1"/>
    <col min="2" max="2" width="15.421875" style="0" customWidth="1"/>
    <col min="3" max="3" width="18.140625" style="0" bestFit="1" customWidth="1"/>
    <col min="4" max="7" width="15.7109375" style="0" customWidth="1"/>
    <col min="8" max="8" width="16.421875" style="0" bestFit="1" customWidth="1"/>
    <col min="9" max="13" width="15.7109375" style="0" customWidth="1"/>
    <col min="14" max="18" width="9.7109375" style="0" bestFit="1" customWidth="1"/>
  </cols>
  <sheetData>
    <row r="1" spans="2:9" ht="19.5" thickBot="1">
      <c r="B1" s="408" t="s">
        <v>188</v>
      </c>
      <c r="C1" s="408"/>
      <c r="D1" s="408"/>
      <c r="E1" s="409"/>
      <c r="F1" s="391" t="s">
        <v>191</v>
      </c>
      <c r="G1" s="392"/>
      <c r="H1" s="392"/>
      <c r="I1" s="427"/>
    </row>
    <row r="2" spans="2:11" ht="13.5" thickBot="1">
      <c r="B2" s="210" t="s">
        <v>5</v>
      </c>
      <c r="C2" s="395" t="str">
        <f>IF('Operating Budget'!C3&lt;1," ",'Operating Budget'!C3)</f>
        <v> </v>
      </c>
      <c r="D2" s="395" t="e">
        <f>IF('Operating Budget'!#REF!&lt;1," ",'Operating Budget'!#REF!)</f>
        <v>#REF!</v>
      </c>
      <c r="E2" s="487" t="e">
        <f>IF('Operating Budget'!#REF!&lt;1," ",'Operating Budget'!#REF!)</f>
        <v>#REF!</v>
      </c>
      <c r="F2" s="212" t="s">
        <v>126</v>
      </c>
      <c r="G2" s="406" t="str">
        <f>IF('Operating Budget'!C2&lt;1," ",'Operating Budget'!C2)</f>
        <v> </v>
      </c>
      <c r="H2" s="406"/>
      <c r="I2" s="213"/>
      <c r="J2" s="96"/>
      <c r="K2" s="93"/>
    </row>
    <row r="3" spans="2:11" ht="13.5" thickBot="1">
      <c r="B3" s="211" t="s">
        <v>196</v>
      </c>
      <c r="C3" s="490" t="str">
        <f>IF('Operating Budget'!C4&lt;1," ",'Operating Budget'!C4)</f>
        <v> </v>
      </c>
      <c r="D3" s="490"/>
      <c r="E3" s="491"/>
      <c r="F3" s="210" t="s">
        <v>7</v>
      </c>
      <c r="G3" s="98">
        <v>0.02</v>
      </c>
      <c r="H3" s="210" t="s">
        <v>8</v>
      </c>
      <c r="I3" s="99">
        <v>0.03</v>
      </c>
      <c r="K3" s="63"/>
    </row>
    <row r="5" spans="2:13" ht="15.75">
      <c r="B5" s="428" t="s">
        <v>0</v>
      </c>
      <c r="C5" s="477"/>
      <c r="D5" s="25" t="s">
        <v>10</v>
      </c>
      <c r="E5" s="25" t="s">
        <v>11</v>
      </c>
      <c r="F5" s="25" t="s">
        <v>12</v>
      </c>
      <c r="G5" s="25" t="s">
        <v>13</v>
      </c>
      <c r="H5" s="25" t="s">
        <v>14</v>
      </c>
      <c r="I5" s="25" t="s">
        <v>15</v>
      </c>
      <c r="J5" s="25" t="s">
        <v>16</v>
      </c>
      <c r="K5" s="25" t="s">
        <v>17</v>
      </c>
      <c r="L5" s="25" t="s">
        <v>18</v>
      </c>
      <c r="M5" s="25" t="s">
        <v>19</v>
      </c>
    </row>
    <row r="6" spans="2:13" s="10" customFormat="1" ht="12.75">
      <c r="B6" s="478" t="s">
        <v>65</v>
      </c>
      <c r="C6" s="479"/>
      <c r="D6" s="21">
        <f>'Operating Budget'!H51</f>
        <v>0</v>
      </c>
      <c r="E6" s="21">
        <f>ROUND((D6*(1+$G$3)),0)</f>
        <v>0</v>
      </c>
      <c r="F6" s="21">
        <f aca="true" t="shared" si="0" ref="F6:M6">ROUND((E6*(1+$G$3)),0)</f>
        <v>0</v>
      </c>
      <c r="G6" s="21">
        <f t="shared" si="0"/>
        <v>0</v>
      </c>
      <c r="H6" s="21">
        <f t="shared" si="0"/>
        <v>0</v>
      </c>
      <c r="I6" s="21">
        <f t="shared" si="0"/>
        <v>0</v>
      </c>
      <c r="J6" s="21">
        <f t="shared" si="0"/>
        <v>0</v>
      </c>
      <c r="K6" s="21">
        <f t="shared" si="0"/>
        <v>0</v>
      </c>
      <c r="L6" s="21">
        <f t="shared" si="0"/>
        <v>0</v>
      </c>
      <c r="M6" s="21">
        <f t="shared" si="0"/>
        <v>0</v>
      </c>
    </row>
    <row r="7" spans="2:13" ht="5.25" customHeight="1">
      <c r="B7" s="26"/>
      <c r="C7" s="26"/>
      <c r="D7" s="27"/>
      <c r="E7" s="27"/>
      <c r="F7" s="27"/>
      <c r="G7" s="27"/>
      <c r="H7" s="27"/>
      <c r="I7" s="27"/>
      <c r="J7" s="27"/>
      <c r="K7" s="27"/>
      <c r="L7" s="27"/>
      <c r="M7" s="27"/>
    </row>
    <row r="8" spans="2:13" ht="15.75">
      <c r="B8" s="441" t="s">
        <v>2</v>
      </c>
      <c r="C8" s="441"/>
      <c r="D8" s="19"/>
      <c r="E8" s="19"/>
      <c r="F8" s="19"/>
      <c r="G8" s="19"/>
      <c r="H8" s="19"/>
      <c r="I8" s="19"/>
      <c r="J8" s="19"/>
      <c r="K8" s="19"/>
      <c r="L8" s="19"/>
      <c r="M8" s="19"/>
    </row>
    <row r="9" spans="2:13" ht="12.75">
      <c r="B9" s="424" t="s">
        <v>54</v>
      </c>
      <c r="C9" s="423"/>
      <c r="D9" s="16">
        <f>'Operating Budget'!G64</f>
        <v>0</v>
      </c>
      <c r="E9" s="16">
        <f>ROUND((D9*(1+$I$3)),0)</f>
        <v>0</v>
      </c>
      <c r="F9" s="16">
        <f aca="true" t="shared" si="1" ref="F9:M9">ROUND((E9*(1+$I$3)),0)</f>
        <v>0</v>
      </c>
      <c r="G9" s="16">
        <f t="shared" si="1"/>
        <v>0</v>
      </c>
      <c r="H9" s="16">
        <f t="shared" si="1"/>
        <v>0</v>
      </c>
      <c r="I9" s="16">
        <f t="shared" si="1"/>
        <v>0</v>
      </c>
      <c r="J9" s="16">
        <f t="shared" si="1"/>
        <v>0</v>
      </c>
      <c r="K9" s="16">
        <f t="shared" si="1"/>
        <v>0</v>
      </c>
      <c r="L9" s="16">
        <f t="shared" si="1"/>
        <v>0</v>
      </c>
      <c r="M9" s="16">
        <f t="shared" si="1"/>
        <v>0</v>
      </c>
    </row>
    <row r="10" spans="2:13" ht="12.75">
      <c r="B10" s="424" t="s">
        <v>53</v>
      </c>
      <c r="C10" s="423"/>
      <c r="D10" s="16">
        <f>'Operating Budget'!G73</f>
        <v>0</v>
      </c>
      <c r="E10" s="16">
        <f>ROUND((D10*(1+$I$3)),0)</f>
        <v>0</v>
      </c>
      <c r="F10" s="16">
        <f aca="true" t="shared" si="2" ref="F10:M10">ROUND((E10*(1+$I$3)),0)</f>
        <v>0</v>
      </c>
      <c r="G10" s="16">
        <f t="shared" si="2"/>
        <v>0</v>
      </c>
      <c r="H10" s="16">
        <f t="shared" si="2"/>
        <v>0</v>
      </c>
      <c r="I10" s="16">
        <f t="shared" si="2"/>
        <v>0</v>
      </c>
      <c r="J10" s="16">
        <f t="shared" si="2"/>
        <v>0</v>
      </c>
      <c r="K10" s="16">
        <f t="shared" si="2"/>
        <v>0</v>
      </c>
      <c r="L10" s="16">
        <f t="shared" si="2"/>
        <v>0</v>
      </c>
      <c r="M10" s="16">
        <f t="shared" si="2"/>
        <v>0</v>
      </c>
    </row>
    <row r="11" spans="2:13" ht="12.75">
      <c r="B11" s="424" t="s">
        <v>139</v>
      </c>
      <c r="C11" s="423"/>
      <c r="D11" s="16">
        <f>'Operating Budget'!G84</f>
        <v>0</v>
      </c>
      <c r="E11" s="16">
        <f>ROUND((D11*(1+$I$3)),0)</f>
        <v>0</v>
      </c>
      <c r="F11" s="16">
        <f aca="true" t="shared" si="3" ref="F11:M11">ROUND((E11*(1+$I$3)),0)</f>
        <v>0</v>
      </c>
      <c r="G11" s="16">
        <f t="shared" si="3"/>
        <v>0</v>
      </c>
      <c r="H11" s="16">
        <f t="shared" si="3"/>
        <v>0</v>
      </c>
      <c r="I11" s="16">
        <f t="shared" si="3"/>
        <v>0</v>
      </c>
      <c r="J11" s="16">
        <f t="shared" si="3"/>
        <v>0</v>
      </c>
      <c r="K11" s="16">
        <f t="shared" si="3"/>
        <v>0</v>
      </c>
      <c r="L11" s="16">
        <f t="shared" si="3"/>
        <v>0</v>
      </c>
      <c r="M11" s="16">
        <f t="shared" si="3"/>
        <v>0</v>
      </c>
    </row>
    <row r="12" spans="2:13" ht="12.75">
      <c r="B12" s="424" t="s">
        <v>119</v>
      </c>
      <c r="C12" s="423"/>
      <c r="D12" s="16">
        <f>'Operating Budget'!G94</f>
        <v>0</v>
      </c>
      <c r="E12" s="16">
        <f>ROUND((D12*(1+$I$3)),0)</f>
        <v>0</v>
      </c>
      <c r="F12" s="16">
        <f aca="true" t="shared" si="4" ref="F12:M12">ROUND((E12*(1+$I$3)),0)</f>
        <v>0</v>
      </c>
      <c r="G12" s="16">
        <f t="shared" si="4"/>
        <v>0</v>
      </c>
      <c r="H12" s="16">
        <f t="shared" si="4"/>
        <v>0</v>
      </c>
      <c r="I12" s="16">
        <f t="shared" si="4"/>
        <v>0</v>
      </c>
      <c r="J12" s="16">
        <f t="shared" si="4"/>
        <v>0</v>
      </c>
      <c r="K12" s="16">
        <f t="shared" si="4"/>
        <v>0</v>
      </c>
      <c r="L12" s="16">
        <f t="shared" si="4"/>
        <v>0</v>
      </c>
      <c r="M12" s="16">
        <f t="shared" si="4"/>
        <v>0</v>
      </c>
    </row>
    <row r="13" spans="2:13" ht="12.75">
      <c r="B13" s="474" t="s">
        <v>282</v>
      </c>
      <c r="C13" s="473"/>
      <c r="D13" s="82">
        <v>0</v>
      </c>
      <c r="E13" s="82">
        <v>0</v>
      </c>
      <c r="F13" s="82">
        <v>0</v>
      </c>
      <c r="G13" s="82">
        <v>0</v>
      </c>
      <c r="H13" s="82">
        <v>0</v>
      </c>
      <c r="I13" s="82">
        <v>0</v>
      </c>
      <c r="J13" s="82">
        <v>0</v>
      </c>
      <c r="K13" s="82">
        <v>0</v>
      </c>
      <c r="L13" s="82">
        <v>0</v>
      </c>
      <c r="M13" s="82">
        <v>0</v>
      </c>
    </row>
    <row r="14" spans="2:13" s="10" customFormat="1" ht="12.75">
      <c r="B14" s="418" t="s">
        <v>67</v>
      </c>
      <c r="C14" s="423"/>
      <c r="D14" s="16">
        <f>'Operating Budget'!G99</f>
        <v>0</v>
      </c>
      <c r="E14" s="16">
        <f>ROUND((D14*(1+$I$3)),0)</f>
        <v>0</v>
      </c>
      <c r="F14" s="16">
        <f aca="true" t="shared" si="5" ref="F14:M14">ROUND((E14*(1+$I$3)),0)</f>
        <v>0</v>
      </c>
      <c r="G14" s="16">
        <f t="shared" si="5"/>
        <v>0</v>
      </c>
      <c r="H14" s="16">
        <f t="shared" si="5"/>
        <v>0</v>
      </c>
      <c r="I14" s="16">
        <f t="shared" si="5"/>
        <v>0</v>
      </c>
      <c r="J14" s="16">
        <f t="shared" si="5"/>
        <v>0</v>
      </c>
      <c r="K14" s="16">
        <f t="shared" si="5"/>
        <v>0</v>
      </c>
      <c r="L14" s="16">
        <f t="shared" si="5"/>
        <v>0</v>
      </c>
      <c r="M14" s="16">
        <f t="shared" si="5"/>
        <v>0</v>
      </c>
    </row>
    <row r="15" spans="2:13" ht="12.75">
      <c r="B15" s="478" t="s">
        <v>9</v>
      </c>
      <c r="C15" s="479"/>
      <c r="D15" s="21">
        <f aca="true" t="shared" si="6" ref="D15:M15">SUM(D9:D14)</f>
        <v>0</v>
      </c>
      <c r="E15" s="21">
        <f t="shared" si="6"/>
        <v>0</v>
      </c>
      <c r="F15" s="21">
        <f t="shared" si="6"/>
        <v>0</v>
      </c>
      <c r="G15" s="21">
        <f t="shared" si="6"/>
        <v>0</v>
      </c>
      <c r="H15" s="21">
        <f t="shared" si="6"/>
        <v>0</v>
      </c>
      <c r="I15" s="21">
        <f t="shared" si="6"/>
        <v>0</v>
      </c>
      <c r="J15" s="21">
        <f t="shared" si="6"/>
        <v>0</v>
      </c>
      <c r="K15" s="21">
        <f t="shared" si="6"/>
        <v>0</v>
      </c>
      <c r="L15" s="21">
        <f t="shared" si="6"/>
        <v>0</v>
      </c>
      <c r="M15" s="21">
        <f t="shared" si="6"/>
        <v>0</v>
      </c>
    </row>
    <row r="16" spans="2:13" s="12" customFormat="1" ht="5.25" customHeight="1">
      <c r="B16" s="26"/>
      <c r="C16" s="26"/>
      <c r="D16" s="27"/>
      <c r="E16" s="27"/>
      <c r="F16" s="27"/>
      <c r="G16" s="27"/>
      <c r="H16" s="27"/>
      <c r="I16" s="27"/>
      <c r="J16" s="27"/>
      <c r="K16" s="27"/>
      <c r="L16" s="27"/>
      <c r="M16" s="27"/>
    </row>
    <row r="17" spans="2:13" ht="15">
      <c r="B17" s="483" t="s">
        <v>39</v>
      </c>
      <c r="C17" s="484"/>
      <c r="D17" s="22">
        <f aca="true" t="shared" si="7" ref="D17:M17">D6-D15</f>
        <v>0</v>
      </c>
      <c r="E17" s="22">
        <f t="shared" si="7"/>
        <v>0</v>
      </c>
      <c r="F17" s="22">
        <f t="shared" si="7"/>
        <v>0</v>
      </c>
      <c r="G17" s="22">
        <f t="shared" si="7"/>
        <v>0</v>
      </c>
      <c r="H17" s="22">
        <f t="shared" si="7"/>
        <v>0</v>
      </c>
      <c r="I17" s="22">
        <f t="shared" si="7"/>
        <v>0</v>
      </c>
      <c r="J17" s="22">
        <f t="shared" si="7"/>
        <v>0</v>
      </c>
      <c r="K17" s="22">
        <f t="shared" si="7"/>
        <v>0</v>
      </c>
      <c r="L17" s="22">
        <f t="shared" si="7"/>
        <v>0</v>
      </c>
      <c r="M17" s="22">
        <f t="shared" si="7"/>
        <v>0</v>
      </c>
    </row>
    <row r="18" spans="2:13" ht="5.25" customHeight="1">
      <c r="B18" s="26"/>
      <c r="C18" s="26"/>
      <c r="D18" s="27"/>
      <c r="E18" s="27"/>
      <c r="F18" s="27"/>
      <c r="G18" s="27"/>
      <c r="H18" s="27"/>
      <c r="I18" s="27"/>
      <c r="J18" s="27"/>
      <c r="K18" s="27"/>
      <c r="L18" s="27"/>
      <c r="M18" s="27"/>
    </row>
    <row r="19" spans="2:13" ht="12.75">
      <c r="B19" s="472" t="str">
        <f>IF(ISBLANK('Development Budget'!B81)=TRUE,"Debt Source 1",'Development Budget'!B81)</f>
        <v>Debt Source 1</v>
      </c>
      <c r="C19" s="473"/>
      <c r="D19" s="271">
        <v>0</v>
      </c>
      <c r="E19" s="271">
        <f aca="true" t="shared" si="8" ref="E19:M19">+D19</f>
        <v>0</v>
      </c>
      <c r="F19" s="271">
        <f t="shared" si="8"/>
        <v>0</v>
      </c>
      <c r="G19" s="271">
        <f t="shared" si="8"/>
        <v>0</v>
      </c>
      <c r="H19" s="271">
        <f t="shared" si="8"/>
        <v>0</v>
      </c>
      <c r="I19" s="271">
        <f t="shared" si="8"/>
        <v>0</v>
      </c>
      <c r="J19" s="271">
        <f t="shared" si="8"/>
        <v>0</v>
      </c>
      <c r="K19" s="271">
        <f t="shared" si="8"/>
        <v>0</v>
      </c>
      <c r="L19" s="271">
        <f t="shared" si="8"/>
        <v>0</v>
      </c>
      <c r="M19" s="271">
        <f t="shared" si="8"/>
        <v>0</v>
      </c>
    </row>
    <row r="20" spans="2:13" ht="12.75">
      <c r="B20" s="472" t="str">
        <f>IF(ISBLANK('Development Budget'!B82)=TRUE,"Debt Source 2",'Development Budget'!B82)</f>
        <v>Debt Source 2</v>
      </c>
      <c r="C20" s="473"/>
      <c r="D20" s="271">
        <v>0</v>
      </c>
      <c r="E20" s="271">
        <f aca="true" t="shared" si="9" ref="E20:M21">+D20</f>
        <v>0</v>
      </c>
      <c r="F20" s="271">
        <f t="shared" si="9"/>
        <v>0</v>
      </c>
      <c r="G20" s="271">
        <f t="shared" si="9"/>
        <v>0</v>
      </c>
      <c r="H20" s="271">
        <f t="shared" si="9"/>
        <v>0</v>
      </c>
      <c r="I20" s="271">
        <f t="shared" si="9"/>
        <v>0</v>
      </c>
      <c r="J20" s="271">
        <f t="shared" si="9"/>
        <v>0</v>
      </c>
      <c r="K20" s="271">
        <f t="shared" si="9"/>
        <v>0</v>
      </c>
      <c r="L20" s="271">
        <f t="shared" si="9"/>
        <v>0</v>
      </c>
      <c r="M20" s="271">
        <f t="shared" si="9"/>
        <v>0</v>
      </c>
    </row>
    <row r="21" spans="2:13" ht="12.75">
      <c r="B21" s="472" t="str">
        <f>IF(ISBLANK('Development Budget'!B83)=TRUE,"Debt Source 3",'Development Budget'!B83)</f>
        <v>Debt Source 3</v>
      </c>
      <c r="C21" s="473"/>
      <c r="D21" s="271">
        <v>0</v>
      </c>
      <c r="E21" s="271">
        <f t="shared" si="9"/>
        <v>0</v>
      </c>
      <c r="F21" s="271">
        <f t="shared" si="9"/>
        <v>0</v>
      </c>
      <c r="G21" s="271">
        <f t="shared" si="9"/>
        <v>0</v>
      </c>
      <c r="H21" s="271">
        <f t="shared" si="9"/>
        <v>0</v>
      </c>
      <c r="I21" s="271">
        <f t="shared" si="9"/>
        <v>0</v>
      </c>
      <c r="J21" s="271">
        <f t="shared" si="9"/>
        <v>0</v>
      </c>
      <c r="K21" s="271">
        <f t="shared" si="9"/>
        <v>0</v>
      </c>
      <c r="L21" s="271">
        <f t="shared" si="9"/>
        <v>0</v>
      </c>
      <c r="M21" s="271">
        <f t="shared" si="9"/>
        <v>0</v>
      </c>
    </row>
    <row r="22" spans="2:13" ht="12.75">
      <c r="B22" s="472" t="str">
        <f>IF(ISBLANK('Development Budget'!B84)=TRUE,"Debt Source 4",'Development Budget'!B84)</f>
        <v>Debt Source 4</v>
      </c>
      <c r="C22" s="473"/>
      <c r="D22" s="271">
        <v>0</v>
      </c>
      <c r="E22" s="271">
        <f aca="true" t="shared" si="10" ref="E22:M22">+D22</f>
        <v>0</v>
      </c>
      <c r="F22" s="271">
        <f t="shared" si="10"/>
        <v>0</v>
      </c>
      <c r="G22" s="271">
        <f t="shared" si="10"/>
        <v>0</v>
      </c>
      <c r="H22" s="271">
        <f t="shared" si="10"/>
        <v>0</v>
      </c>
      <c r="I22" s="271">
        <f t="shared" si="10"/>
        <v>0</v>
      </c>
      <c r="J22" s="271">
        <f t="shared" si="10"/>
        <v>0</v>
      </c>
      <c r="K22" s="271">
        <f t="shared" si="10"/>
        <v>0</v>
      </c>
      <c r="L22" s="271">
        <f t="shared" si="10"/>
        <v>0</v>
      </c>
      <c r="M22" s="271">
        <f t="shared" si="10"/>
        <v>0</v>
      </c>
    </row>
    <row r="23" spans="2:13" ht="12.75">
      <c r="B23" s="472" t="str">
        <f>IF(ISBLANK('Development Budget'!B85)=TRUE,"Debt Source 5",'Development Budget'!B85)</f>
        <v>Debt Source 5</v>
      </c>
      <c r="C23" s="473"/>
      <c r="D23" s="271">
        <v>0</v>
      </c>
      <c r="E23" s="271">
        <f aca="true" t="shared" si="11" ref="E23:M23">+D23</f>
        <v>0</v>
      </c>
      <c r="F23" s="271">
        <f t="shared" si="11"/>
        <v>0</v>
      </c>
      <c r="G23" s="271">
        <f t="shared" si="11"/>
        <v>0</v>
      </c>
      <c r="H23" s="271">
        <f t="shared" si="11"/>
        <v>0</v>
      </c>
      <c r="I23" s="271">
        <f t="shared" si="11"/>
        <v>0</v>
      </c>
      <c r="J23" s="271">
        <f t="shared" si="11"/>
        <v>0</v>
      </c>
      <c r="K23" s="271">
        <f t="shared" si="11"/>
        <v>0</v>
      </c>
      <c r="L23" s="271">
        <f t="shared" si="11"/>
        <v>0</v>
      </c>
      <c r="M23" s="271">
        <f t="shared" si="11"/>
        <v>0</v>
      </c>
    </row>
    <row r="24" spans="2:13" ht="12.75">
      <c r="B24" s="472" t="str">
        <f>IF(ISBLANK('Development Budget'!B86)=TRUE,"Debt Source 6",'Development Budget'!B86)</f>
        <v>Debt Source 6</v>
      </c>
      <c r="C24" s="473"/>
      <c r="D24" s="271">
        <v>0</v>
      </c>
      <c r="E24" s="271">
        <f aca="true" t="shared" si="12" ref="E24:M24">+D24</f>
        <v>0</v>
      </c>
      <c r="F24" s="271">
        <f t="shared" si="12"/>
        <v>0</v>
      </c>
      <c r="G24" s="271">
        <f t="shared" si="12"/>
        <v>0</v>
      </c>
      <c r="H24" s="271">
        <f t="shared" si="12"/>
        <v>0</v>
      </c>
      <c r="I24" s="271">
        <f t="shared" si="12"/>
        <v>0</v>
      </c>
      <c r="J24" s="271">
        <f t="shared" si="12"/>
        <v>0</v>
      </c>
      <c r="K24" s="271">
        <f t="shared" si="12"/>
        <v>0</v>
      </c>
      <c r="L24" s="271">
        <f t="shared" si="12"/>
        <v>0</v>
      </c>
      <c r="M24" s="271">
        <f t="shared" si="12"/>
        <v>0</v>
      </c>
    </row>
    <row r="25" spans="2:13" ht="12.75">
      <c r="B25" s="472" t="str">
        <f>IF(ISBLANK('Development Budget'!B87)=TRUE,"Debt Source 7",'Development Budget'!B87)</f>
        <v>Debt Source 7</v>
      </c>
      <c r="C25" s="473"/>
      <c r="D25" s="271">
        <v>0</v>
      </c>
      <c r="E25" s="271">
        <f aca="true" t="shared" si="13" ref="E25:M25">+D25</f>
        <v>0</v>
      </c>
      <c r="F25" s="271">
        <f t="shared" si="13"/>
        <v>0</v>
      </c>
      <c r="G25" s="271">
        <f t="shared" si="13"/>
        <v>0</v>
      </c>
      <c r="H25" s="271">
        <f t="shared" si="13"/>
        <v>0</v>
      </c>
      <c r="I25" s="271">
        <f t="shared" si="13"/>
        <v>0</v>
      </c>
      <c r="J25" s="271">
        <f t="shared" si="13"/>
        <v>0</v>
      </c>
      <c r="K25" s="271">
        <f t="shared" si="13"/>
        <v>0</v>
      </c>
      <c r="L25" s="271">
        <f t="shared" si="13"/>
        <v>0</v>
      </c>
      <c r="M25" s="271">
        <f t="shared" si="13"/>
        <v>0</v>
      </c>
    </row>
    <row r="26" spans="2:13" ht="12.75">
      <c r="B26" s="472" t="str">
        <f>IF(ISBLANK('Development Budget'!B88)=TRUE,"Debt Source 8",'Development Budget'!B88)</f>
        <v>Debt Source 8</v>
      </c>
      <c r="C26" s="473"/>
      <c r="D26" s="271">
        <v>0</v>
      </c>
      <c r="E26" s="271">
        <f aca="true" t="shared" si="14" ref="E26:M26">+D26</f>
        <v>0</v>
      </c>
      <c r="F26" s="271">
        <f t="shared" si="14"/>
        <v>0</v>
      </c>
      <c r="G26" s="271">
        <f t="shared" si="14"/>
        <v>0</v>
      </c>
      <c r="H26" s="271">
        <f t="shared" si="14"/>
        <v>0</v>
      </c>
      <c r="I26" s="271">
        <f t="shared" si="14"/>
        <v>0</v>
      </c>
      <c r="J26" s="271">
        <f t="shared" si="14"/>
        <v>0</v>
      </c>
      <c r="K26" s="271">
        <f t="shared" si="14"/>
        <v>0</v>
      </c>
      <c r="L26" s="271">
        <f t="shared" si="14"/>
        <v>0</v>
      </c>
      <c r="M26" s="271">
        <f t="shared" si="14"/>
        <v>0</v>
      </c>
    </row>
    <row r="27" spans="2:13" ht="12.75">
      <c r="B27" s="472" t="str">
        <f>IF(ISBLANK('Development Budget'!B89)=TRUE,"Debt Source 9",'Development Budget'!B89)</f>
        <v>Debt Source 9</v>
      </c>
      <c r="C27" s="473"/>
      <c r="D27" s="271">
        <v>0</v>
      </c>
      <c r="E27" s="271">
        <f aca="true" t="shared" si="15" ref="E27:M27">+D27</f>
        <v>0</v>
      </c>
      <c r="F27" s="271">
        <f t="shared" si="15"/>
        <v>0</v>
      </c>
      <c r="G27" s="271">
        <f t="shared" si="15"/>
        <v>0</v>
      </c>
      <c r="H27" s="271">
        <f t="shared" si="15"/>
        <v>0</v>
      </c>
      <c r="I27" s="271">
        <f t="shared" si="15"/>
        <v>0</v>
      </c>
      <c r="J27" s="271">
        <f t="shared" si="15"/>
        <v>0</v>
      </c>
      <c r="K27" s="271">
        <f t="shared" si="15"/>
        <v>0</v>
      </c>
      <c r="L27" s="271">
        <f t="shared" si="15"/>
        <v>0</v>
      </c>
      <c r="M27" s="271">
        <f t="shared" si="15"/>
        <v>0</v>
      </c>
    </row>
    <row r="28" spans="2:13" ht="12.75">
      <c r="B28" s="472" t="str">
        <f>IF(ISBLANK('Development Budget'!B90)=TRUE,"Debt Source 10",'Development Budget'!B90)</f>
        <v>Debt Source 10</v>
      </c>
      <c r="C28" s="473"/>
      <c r="D28" s="271">
        <v>0</v>
      </c>
      <c r="E28" s="271">
        <f aca="true" t="shared" si="16" ref="E28:M28">+D28</f>
        <v>0</v>
      </c>
      <c r="F28" s="271">
        <f t="shared" si="16"/>
        <v>0</v>
      </c>
      <c r="G28" s="271">
        <f t="shared" si="16"/>
        <v>0</v>
      </c>
      <c r="H28" s="271">
        <f t="shared" si="16"/>
        <v>0</v>
      </c>
      <c r="I28" s="271">
        <f t="shared" si="16"/>
        <v>0</v>
      </c>
      <c r="J28" s="271">
        <f t="shared" si="16"/>
        <v>0</v>
      </c>
      <c r="K28" s="271">
        <f t="shared" si="16"/>
        <v>0</v>
      </c>
      <c r="L28" s="271">
        <f t="shared" si="16"/>
        <v>0</v>
      </c>
      <c r="M28" s="271">
        <f t="shared" si="16"/>
        <v>0</v>
      </c>
    </row>
    <row r="29" spans="2:13" ht="12.75">
      <c r="B29" s="485" t="str">
        <f>'Development Budget'!B91</f>
        <v>Deferred Developer Fee</v>
      </c>
      <c r="C29" s="486"/>
      <c r="D29" s="271">
        <v>0</v>
      </c>
      <c r="E29" s="271">
        <f aca="true" t="shared" si="17" ref="E29:M29">+D29</f>
        <v>0</v>
      </c>
      <c r="F29" s="271">
        <f t="shared" si="17"/>
        <v>0</v>
      </c>
      <c r="G29" s="271">
        <f t="shared" si="17"/>
        <v>0</v>
      </c>
      <c r="H29" s="271">
        <f t="shared" si="17"/>
        <v>0</v>
      </c>
      <c r="I29" s="271">
        <f t="shared" si="17"/>
        <v>0</v>
      </c>
      <c r="J29" s="271">
        <f t="shared" si="17"/>
        <v>0</v>
      </c>
      <c r="K29" s="271">
        <f t="shared" si="17"/>
        <v>0</v>
      </c>
      <c r="L29" s="271">
        <f t="shared" si="17"/>
        <v>0</v>
      </c>
      <c r="M29" s="271">
        <f t="shared" si="17"/>
        <v>0</v>
      </c>
    </row>
    <row r="30" spans="2:13" ht="12.75">
      <c r="B30" s="485" t="s">
        <v>147</v>
      </c>
      <c r="C30" s="486"/>
      <c r="D30" s="271">
        <v>0</v>
      </c>
      <c r="E30" s="271">
        <f aca="true" t="shared" si="18" ref="E30:M30">+D30</f>
        <v>0</v>
      </c>
      <c r="F30" s="271">
        <f t="shared" si="18"/>
        <v>0</v>
      </c>
      <c r="G30" s="271">
        <f t="shared" si="18"/>
        <v>0</v>
      </c>
      <c r="H30" s="271">
        <f t="shared" si="18"/>
        <v>0</v>
      </c>
      <c r="I30" s="271">
        <f t="shared" si="18"/>
        <v>0</v>
      </c>
      <c r="J30" s="271">
        <f t="shared" si="18"/>
        <v>0</v>
      </c>
      <c r="K30" s="271">
        <f t="shared" si="18"/>
        <v>0</v>
      </c>
      <c r="L30" s="271">
        <f t="shared" si="18"/>
        <v>0</v>
      </c>
      <c r="M30" s="271">
        <f t="shared" si="18"/>
        <v>0</v>
      </c>
    </row>
    <row r="31" spans="2:13" s="5" customFormat="1" ht="15.75">
      <c r="B31" s="488" t="s">
        <v>117</v>
      </c>
      <c r="C31" s="489"/>
      <c r="D31" s="56">
        <f aca="true" t="shared" si="19" ref="D31:M31">SUM(D19:D30)</f>
        <v>0</v>
      </c>
      <c r="E31" s="56">
        <f t="shared" si="19"/>
        <v>0</v>
      </c>
      <c r="F31" s="56">
        <f t="shared" si="19"/>
        <v>0</v>
      </c>
      <c r="G31" s="56">
        <f t="shared" si="19"/>
        <v>0</v>
      </c>
      <c r="H31" s="56">
        <f t="shared" si="19"/>
        <v>0</v>
      </c>
      <c r="I31" s="56">
        <f t="shared" si="19"/>
        <v>0</v>
      </c>
      <c r="J31" s="56">
        <f t="shared" si="19"/>
        <v>0</v>
      </c>
      <c r="K31" s="56">
        <f t="shared" si="19"/>
        <v>0</v>
      </c>
      <c r="L31" s="56">
        <f t="shared" si="19"/>
        <v>0</v>
      </c>
      <c r="M31" s="56">
        <f t="shared" si="19"/>
        <v>0</v>
      </c>
    </row>
    <row r="32" spans="1:13" s="3" customFormat="1" ht="15.75">
      <c r="A32" s="506" t="s">
        <v>293</v>
      </c>
      <c r="B32" s="18" t="s">
        <v>37</v>
      </c>
      <c r="C32" s="20"/>
      <c r="D32" s="23" t="e">
        <f aca="true" t="shared" si="20" ref="D32:M32">D17/D31</f>
        <v>#DIV/0!</v>
      </c>
      <c r="E32" s="23" t="e">
        <f t="shared" si="20"/>
        <v>#DIV/0!</v>
      </c>
      <c r="F32" s="23" t="e">
        <f t="shared" si="20"/>
        <v>#DIV/0!</v>
      </c>
      <c r="G32" s="23" t="e">
        <f t="shared" si="20"/>
        <v>#DIV/0!</v>
      </c>
      <c r="H32" s="23" t="e">
        <f t="shared" si="20"/>
        <v>#DIV/0!</v>
      </c>
      <c r="I32" s="23" t="e">
        <f t="shared" si="20"/>
        <v>#DIV/0!</v>
      </c>
      <c r="J32" s="23" t="e">
        <f t="shared" si="20"/>
        <v>#DIV/0!</v>
      </c>
      <c r="K32" s="23" t="e">
        <f t="shared" si="20"/>
        <v>#DIV/0!</v>
      </c>
      <c r="L32" s="23" t="e">
        <f t="shared" si="20"/>
        <v>#DIV/0!</v>
      </c>
      <c r="M32" s="23" t="e">
        <f t="shared" si="20"/>
        <v>#DIV/0!</v>
      </c>
    </row>
    <row r="33" spans="1:13" ht="12.75">
      <c r="A33" s="507"/>
      <c r="B33" s="24" t="s">
        <v>32</v>
      </c>
      <c r="C33" s="29"/>
      <c r="D33" s="44">
        <f aca="true" t="shared" si="21" ref="D33:M33">D17-D31</f>
        <v>0</v>
      </c>
      <c r="E33" s="44">
        <f t="shared" si="21"/>
        <v>0</v>
      </c>
      <c r="F33" s="44">
        <f t="shared" si="21"/>
        <v>0</v>
      </c>
      <c r="G33" s="44">
        <f t="shared" si="21"/>
        <v>0</v>
      </c>
      <c r="H33" s="44">
        <f t="shared" si="21"/>
        <v>0</v>
      </c>
      <c r="I33" s="44">
        <f t="shared" si="21"/>
        <v>0</v>
      </c>
      <c r="J33" s="44">
        <f t="shared" si="21"/>
        <v>0</v>
      </c>
      <c r="K33" s="44">
        <f t="shared" si="21"/>
        <v>0</v>
      </c>
      <c r="L33" s="44">
        <f t="shared" si="21"/>
        <v>0</v>
      </c>
      <c r="M33" s="44">
        <f t="shared" si="21"/>
        <v>0</v>
      </c>
    </row>
    <row r="34" spans="1:13" ht="12.75">
      <c r="A34" s="508"/>
      <c r="B34" s="24" t="s">
        <v>40</v>
      </c>
      <c r="C34" s="15"/>
      <c r="D34" s="30" t="e">
        <f aca="true" t="shared" si="22" ref="D34:M34">D33/D15</f>
        <v>#DIV/0!</v>
      </c>
      <c r="E34" s="54" t="e">
        <f t="shared" si="22"/>
        <v>#DIV/0!</v>
      </c>
      <c r="F34" s="54" t="e">
        <f t="shared" si="22"/>
        <v>#DIV/0!</v>
      </c>
      <c r="G34" s="54" t="e">
        <f t="shared" si="22"/>
        <v>#DIV/0!</v>
      </c>
      <c r="H34" s="54" t="e">
        <f t="shared" si="22"/>
        <v>#DIV/0!</v>
      </c>
      <c r="I34" s="54" t="e">
        <f t="shared" si="22"/>
        <v>#DIV/0!</v>
      </c>
      <c r="J34" s="54" t="e">
        <f t="shared" si="22"/>
        <v>#DIV/0!</v>
      </c>
      <c r="K34" s="54" t="e">
        <f t="shared" si="22"/>
        <v>#DIV/0!</v>
      </c>
      <c r="L34" s="54" t="e">
        <f t="shared" si="22"/>
        <v>#DIV/0!</v>
      </c>
      <c r="M34" s="54" t="e">
        <f t="shared" si="22"/>
        <v>#DIV/0!</v>
      </c>
    </row>
    <row r="35" spans="2:13" ht="6.75" customHeight="1">
      <c r="B35" s="51"/>
      <c r="C35" s="52"/>
      <c r="D35" s="88"/>
      <c r="E35" s="88"/>
      <c r="F35" s="88"/>
      <c r="G35" s="88"/>
      <c r="H35" s="88"/>
      <c r="I35" s="88"/>
      <c r="J35" s="88"/>
      <c r="K35" s="88"/>
      <c r="L35" s="88"/>
      <c r="M35" s="88"/>
    </row>
    <row r="36" spans="1:13" ht="15.75" customHeight="1">
      <c r="A36" s="502" t="s">
        <v>291</v>
      </c>
      <c r="B36" s="512" t="s">
        <v>292</v>
      </c>
      <c r="C36" s="499"/>
      <c r="D36" s="301" t="e">
        <f>-'Calculation of HTF Request'!C52*(('Operating Budget'!$E$23-'Operating Budget'!$D$23)/'Operating Budget'!$E$23)</f>
        <v>#DIV/0!</v>
      </c>
      <c r="E36" s="301" t="e">
        <f>-'Calculation of HTF Request'!D52*(('Operating Budget'!$E$23-'Operating Budget'!$D$23)/'Operating Budget'!$E$23)</f>
        <v>#DIV/0!</v>
      </c>
      <c r="F36" s="301" t="e">
        <f>-'Calculation of HTF Request'!E52*(('Operating Budget'!$E$23-'Operating Budget'!$D$23)/'Operating Budget'!$E$23)</f>
        <v>#DIV/0!</v>
      </c>
      <c r="G36" s="301" t="e">
        <f>-'Calculation of HTF Request'!F52*(('Operating Budget'!$E$23-'Operating Budget'!$D$23)/'Operating Budget'!$E$23)</f>
        <v>#DIV/0!</v>
      </c>
      <c r="H36" s="301" t="e">
        <f>-'Calculation of HTF Request'!G52*(('Operating Budget'!$E$23-'Operating Budget'!$D$23)/'Operating Budget'!$E$23)</f>
        <v>#DIV/0!</v>
      </c>
      <c r="I36" s="301" t="e">
        <f>-'Calculation of HTF Request'!H52*(('Operating Budget'!$E$23-'Operating Budget'!$D$23)/'Operating Budget'!$E$23)</f>
        <v>#DIV/0!</v>
      </c>
      <c r="J36" s="301" t="e">
        <f>-'Calculation of HTF Request'!I52*(('Operating Budget'!$E$23-'Operating Budget'!$D$23)/'Operating Budget'!$E$23)</f>
        <v>#DIV/0!</v>
      </c>
      <c r="K36" s="301" t="e">
        <f>-'Calculation of HTF Request'!J52*(('Operating Budget'!$E$23-'Operating Budget'!$D$23)/'Operating Budget'!$E$23)</f>
        <v>#DIV/0!</v>
      </c>
      <c r="L36" s="301" t="e">
        <f>-'Calculation of HTF Request'!K52*(('Operating Budget'!$E$23-'Operating Budget'!$D$23)/'Operating Budget'!$E$23)</f>
        <v>#DIV/0!</v>
      </c>
      <c r="M36" s="301" t="e">
        <f>-'Calculation of HTF Request'!L52*(('Operating Budget'!$E$23-'Operating Budget'!$D$23)/'Operating Budget'!$E$23)</f>
        <v>#DIV/0!</v>
      </c>
    </row>
    <row r="37" spans="1:13" s="3" customFormat="1" ht="15.75" customHeight="1">
      <c r="A37" s="503"/>
      <c r="B37" s="302" t="s">
        <v>37</v>
      </c>
      <c r="C37" s="18"/>
      <c r="D37" s="303" t="e">
        <f>(D17+D36)/D31</f>
        <v>#DIV/0!</v>
      </c>
      <c r="E37" s="303" t="e">
        <f aca="true" t="shared" si="23" ref="E37:M37">(E17+E36)/E31</f>
        <v>#DIV/0!</v>
      </c>
      <c r="F37" s="303" t="e">
        <f t="shared" si="23"/>
        <v>#DIV/0!</v>
      </c>
      <c r="G37" s="303" t="e">
        <f t="shared" si="23"/>
        <v>#DIV/0!</v>
      </c>
      <c r="H37" s="303" t="e">
        <f t="shared" si="23"/>
        <v>#DIV/0!</v>
      </c>
      <c r="I37" s="303" t="e">
        <f t="shared" si="23"/>
        <v>#DIV/0!</v>
      </c>
      <c r="J37" s="303" t="e">
        <f t="shared" si="23"/>
        <v>#DIV/0!</v>
      </c>
      <c r="K37" s="303" t="e">
        <f t="shared" si="23"/>
        <v>#DIV/0!</v>
      </c>
      <c r="L37" s="303" t="e">
        <f t="shared" si="23"/>
        <v>#DIV/0!</v>
      </c>
      <c r="M37" s="303" t="e">
        <f t="shared" si="23"/>
        <v>#DIV/0!</v>
      </c>
    </row>
    <row r="38" spans="1:13" ht="12.75">
      <c r="A38" s="503"/>
      <c r="B38" s="24" t="s">
        <v>32</v>
      </c>
      <c r="C38" s="29"/>
      <c r="D38" s="44" t="e">
        <f>(D17+D36)-D31</f>
        <v>#DIV/0!</v>
      </c>
      <c r="E38" s="44" t="e">
        <f aca="true" t="shared" si="24" ref="E38:M38">(E17+E36)-E31</f>
        <v>#DIV/0!</v>
      </c>
      <c r="F38" s="44" t="e">
        <f t="shared" si="24"/>
        <v>#DIV/0!</v>
      </c>
      <c r="G38" s="44" t="e">
        <f t="shared" si="24"/>
        <v>#DIV/0!</v>
      </c>
      <c r="H38" s="44" t="e">
        <f t="shared" si="24"/>
        <v>#DIV/0!</v>
      </c>
      <c r="I38" s="44" t="e">
        <f t="shared" si="24"/>
        <v>#DIV/0!</v>
      </c>
      <c r="J38" s="44" t="e">
        <f t="shared" si="24"/>
        <v>#DIV/0!</v>
      </c>
      <c r="K38" s="44" t="e">
        <f t="shared" si="24"/>
        <v>#DIV/0!</v>
      </c>
      <c r="L38" s="44" t="e">
        <f t="shared" si="24"/>
        <v>#DIV/0!</v>
      </c>
      <c r="M38" s="44" t="e">
        <f t="shared" si="24"/>
        <v>#DIV/0!</v>
      </c>
    </row>
    <row r="39" spans="1:13" ht="12.75">
      <c r="A39" s="504"/>
      <c r="B39" s="24" t="s">
        <v>40</v>
      </c>
      <c r="C39" s="15"/>
      <c r="D39" s="30" t="e">
        <f>D38/D15</f>
        <v>#DIV/0!</v>
      </c>
      <c r="E39" s="30" t="e">
        <f aca="true" t="shared" si="25" ref="E39:M39">E38/E15</f>
        <v>#DIV/0!</v>
      </c>
      <c r="F39" s="30" t="e">
        <f t="shared" si="25"/>
        <v>#DIV/0!</v>
      </c>
      <c r="G39" s="30" t="e">
        <f t="shared" si="25"/>
        <v>#DIV/0!</v>
      </c>
      <c r="H39" s="30" t="e">
        <f t="shared" si="25"/>
        <v>#DIV/0!</v>
      </c>
      <c r="I39" s="30" t="e">
        <f t="shared" si="25"/>
        <v>#DIV/0!</v>
      </c>
      <c r="J39" s="30" t="e">
        <f t="shared" si="25"/>
        <v>#DIV/0!</v>
      </c>
      <c r="K39" s="30" t="e">
        <f t="shared" si="25"/>
        <v>#DIV/0!</v>
      </c>
      <c r="L39" s="30" t="e">
        <f t="shared" si="25"/>
        <v>#DIV/0!</v>
      </c>
      <c r="M39" s="30" t="e">
        <f t="shared" si="25"/>
        <v>#DIV/0!</v>
      </c>
    </row>
    <row r="40" spans="2:13" ht="12.75">
      <c r="B40" s="51"/>
      <c r="C40" s="52"/>
      <c r="D40" s="88"/>
      <c r="E40" s="88"/>
      <c r="F40" s="88"/>
      <c r="G40" s="88"/>
      <c r="H40" s="88"/>
      <c r="I40" s="88"/>
      <c r="J40" s="88"/>
      <c r="K40" s="88"/>
      <c r="L40" s="88"/>
      <c r="M40" s="88"/>
    </row>
    <row r="41" spans="2:13" ht="12.75">
      <c r="B41" s="51"/>
      <c r="C41" s="52"/>
      <c r="D41" s="53"/>
      <c r="E41" s="53"/>
      <c r="F41" s="53"/>
      <c r="G41" s="53"/>
      <c r="H41" s="53"/>
      <c r="I41" s="53"/>
      <c r="J41" s="53"/>
      <c r="K41" s="53"/>
      <c r="L41" s="53"/>
      <c r="M41" s="53"/>
    </row>
    <row r="42" spans="2:13" s="10" customFormat="1" ht="15.75">
      <c r="B42" s="428" t="s">
        <v>0</v>
      </c>
      <c r="C42" s="477"/>
      <c r="D42" s="25" t="s">
        <v>20</v>
      </c>
      <c r="E42" s="25" t="s">
        <v>21</v>
      </c>
      <c r="F42" s="25" t="s">
        <v>22</v>
      </c>
      <c r="G42" s="25" t="s">
        <v>23</v>
      </c>
      <c r="H42" s="25" t="s">
        <v>24</v>
      </c>
      <c r="I42" s="25" t="s">
        <v>25</v>
      </c>
      <c r="J42" s="25" t="s">
        <v>26</v>
      </c>
      <c r="K42" s="25" t="s">
        <v>27</v>
      </c>
      <c r="L42" s="25" t="s">
        <v>28</v>
      </c>
      <c r="M42" s="25" t="s">
        <v>29</v>
      </c>
    </row>
    <row r="43" spans="2:13" ht="12.75">
      <c r="B43" s="478" t="s">
        <v>65</v>
      </c>
      <c r="C43" s="479"/>
      <c r="D43" s="21">
        <f>M6*(1+G3)</f>
        <v>0</v>
      </c>
      <c r="E43" s="21">
        <f>ROUND((D43*(1+$G$3)),0)</f>
        <v>0</v>
      </c>
      <c r="F43" s="21">
        <f aca="true" t="shared" si="26" ref="F43:M43">ROUND((E43*(1+$G$3)),0)</f>
        <v>0</v>
      </c>
      <c r="G43" s="21">
        <f t="shared" si="26"/>
        <v>0</v>
      </c>
      <c r="H43" s="21">
        <f t="shared" si="26"/>
        <v>0</v>
      </c>
      <c r="I43" s="21">
        <f t="shared" si="26"/>
        <v>0</v>
      </c>
      <c r="J43" s="21">
        <f t="shared" si="26"/>
        <v>0</v>
      </c>
      <c r="K43" s="21">
        <f t="shared" si="26"/>
        <v>0</v>
      </c>
      <c r="L43" s="21">
        <f t="shared" si="26"/>
        <v>0</v>
      </c>
      <c r="M43" s="21">
        <f t="shared" si="26"/>
        <v>0</v>
      </c>
    </row>
    <row r="44" spans="2:13" ht="5.25" customHeight="1">
      <c r="B44" s="26"/>
      <c r="C44" s="26"/>
      <c r="D44" s="27"/>
      <c r="E44" s="27"/>
      <c r="F44" s="27"/>
      <c r="G44" s="27"/>
      <c r="H44" s="27"/>
      <c r="I44" s="27"/>
      <c r="J44" s="27"/>
      <c r="K44" s="27"/>
      <c r="L44" s="27"/>
      <c r="M44" s="27"/>
    </row>
    <row r="45" spans="2:13" ht="15.75">
      <c r="B45" s="441" t="s">
        <v>2</v>
      </c>
      <c r="C45" s="441"/>
      <c r="D45" s="19"/>
      <c r="E45" s="19"/>
      <c r="F45" s="19"/>
      <c r="G45" s="19"/>
      <c r="H45" s="19"/>
      <c r="I45" s="19"/>
      <c r="J45" s="19"/>
      <c r="K45" s="19"/>
      <c r="L45" s="19"/>
      <c r="M45" s="19"/>
    </row>
    <row r="46" spans="2:13" ht="12.75">
      <c r="B46" s="424" t="s">
        <v>54</v>
      </c>
      <c r="C46" s="423"/>
      <c r="D46" s="16">
        <f>M9*(1+$I$3)</f>
        <v>0</v>
      </c>
      <c r="E46" s="16">
        <f>ROUND((D46*(1+$I$3)),0)</f>
        <v>0</v>
      </c>
      <c r="F46" s="16">
        <f aca="true" t="shared" si="27" ref="F46:M46">ROUND((E46*(1+$I$3)),0)</f>
        <v>0</v>
      </c>
      <c r="G46" s="16">
        <f t="shared" si="27"/>
        <v>0</v>
      </c>
      <c r="H46" s="16">
        <f t="shared" si="27"/>
        <v>0</v>
      </c>
      <c r="I46" s="16">
        <f t="shared" si="27"/>
        <v>0</v>
      </c>
      <c r="J46" s="16">
        <f t="shared" si="27"/>
        <v>0</v>
      </c>
      <c r="K46" s="16">
        <f t="shared" si="27"/>
        <v>0</v>
      </c>
      <c r="L46" s="16">
        <f t="shared" si="27"/>
        <v>0</v>
      </c>
      <c r="M46" s="16">
        <f t="shared" si="27"/>
        <v>0</v>
      </c>
    </row>
    <row r="47" spans="2:13" ht="12.75">
      <c r="B47" s="424" t="s">
        <v>53</v>
      </c>
      <c r="C47" s="423"/>
      <c r="D47" s="16">
        <f>M10*(1+$I$3)</f>
        <v>0</v>
      </c>
      <c r="E47" s="16">
        <f aca="true" t="shared" si="28" ref="E47:M51">ROUND((D47*(1+$I$3)),0)</f>
        <v>0</v>
      </c>
      <c r="F47" s="16">
        <f t="shared" si="28"/>
        <v>0</v>
      </c>
      <c r="G47" s="16">
        <f t="shared" si="28"/>
        <v>0</v>
      </c>
      <c r="H47" s="16">
        <f t="shared" si="28"/>
        <v>0</v>
      </c>
      <c r="I47" s="16">
        <f t="shared" si="28"/>
        <v>0</v>
      </c>
      <c r="J47" s="16">
        <f t="shared" si="28"/>
        <v>0</v>
      </c>
      <c r="K47" s="16">
        <f t="shared" si="28"/>
        <v>0</v>
      </c>
      <c r="L47" s="16">
        <f t="shared" si="28"/>
        <v>0</v>
      </c>
      <c r="M47" s="16">
        <f t="shared" si="28"/>
        <v>0</v>
      </c>
    </row>
    <row r="48" spans="2:13" ht="12.75">
      <c r="B48" s="424" t="s">
        <v>139</v>
      </c>
      <c r="C48" s="423"/>
      <c r="D48" s="16">
        <f>M11*(1+$I$3)</f>
        <v>0</v>
      </c>
      <c r="E48" s="16">
        <f t="shared" si="28"/>
        <v>0</v>
      </c>
      <c r="F48" s="16">
        <f t="shared" si="28"/>
        <v>0</v>
      </c>
      <c r="G48" s="16">
        <f t="shared" si="28"/>
        <v>0</v>
      </c>
      <c r="H48" s="16">
        <f t="shared" si="28"/>
        <v>0</v>
      </c>
      <c r="I48" s="16">
        <f t="shared" si="28"/>
        <v>0</v>
      </c>
      <c r="J48" s="16">
        <f t="shared" si="28"/>
        <v>0</v>
      </c>
      <c r="K48" s="16">
        <f t="shared" si="28"/>
        <v>0</v>
      </c>
      <c r="L48" s="16">
        <f t="shared" si="28"/>
        <v>0</v>
      </c>
      <c r="M48" s="16">
        <f t="shared" si="28"/>
        <v>0</v>
      </c>
    </row>
    <row r="49" spans="2:13" s="17" customFormat="1" ht="12.75">
      <c r="B49" s="424" t="s">
        <v>119</v>
      </c>
      <c r="C49" s="423"/>
      <c r="D49" s="16">
        <f>M12*(1+$I$3)</f>
        <v>0</v>
      </c>
      <c r="E49" s="16">
        <f t="shared" si="28"/>
        <v>0</v>
      </c>
      <c r="F49" s="16">
        <f t="shared" si="28"/>
        <v>0</v>
      </c>
      <c r="G49" s="16">
        <f t="shared" si="28"/>
        <v>0</v>
      </c>
      <c r="H49" s="16">
        <f t="shared" si="28"/>
        <v>0</v>
      </c>
      <c r="I49" s="16">
        <f t="shared" si="28"/>
        <v>0</v>
      </c>
      <c r="J49" s="16">
        <f t="shared" si="28"/>
        <v>0</v>
      </c>
      <c r="K49" s="16">
        <f t="shared" si="28"/>
        <v>0</v>
      </c>
      <c r="L49" s="16">
        <f t="shared" si="28"/>
        <v>0</v>
      </c>
      <c r="M49" s="16">
        <f t="shared" si="28"/>
        <v>0</v>
      </c>
    </row>
    <row r="50" spans="2:13" s="10" customFormat="1" ht="12.75">
      <c r="B50" s="474" t="s">
        <v>282</v>
      </c>
      <c r="C50" s="473"/>
      <c r="D50" s="82">
        <v>0</v>
      </c>
      <c r="E50" s="82">
        <v>0</v>
      </c>
      <c r="F50" s="82">
        <v>0</v>
      </c>
      <c r="G50" s="82">
        <v>0</v>
      </c>
      <c r="H50" s="82">
        <v>0</v>
      </c>
      <c r="I50" s="82">
        <v>0</v>
      </c>
      <c r="J50" s="82">
        <v>0</v>
      </c>
      <c r="K50" s="82">
        <v>0</v>
      </c>
      <c r="L50" s="82">
        <v>0</v>
      </c>
      <c r="M50" s="82">
        <v>0</v>
      </c>
    </row>
    <row r="51" spans="2:13" ht="12.75">
      <c r="B51" s="418" t="s">
        <v>67</v>
      </c>
      <c r="C51" s="423"/>
      <c r="D51" s="16">
        <f>M14*(1+$I$3)</f>
        <v>0</v>
      </c>
      <c r="E51" s="16">
        <f t="shared" si="28"/>
        <v>0</v>
      </c>
      <c r="F51" s="16">
        <f t="shared" si="28"/>
        <v>0</v>
      </c>
      <c r="G51" s="16">
        <f t="shared" si="28"/>
        <v>0</v>
      </c>
      <c r="H51" s="16">
        <f t="shared" si="28"/>
        <v>0</v>
      </c>
      <c r="I51" s="16">
        <f t="shared" si="28"/>
        <v>0</v>
      </c>
      <c r="J51" s="16">
        <f t="shared" si="28"/>
        <v>0</v>
      </c>
      <c r="K51" s="16">
        <f t="shared" si="28"/>
        <v>0</v>
      </c>
      <c r="L51" s="16">
        <f t="shared" si="28"/>
        <v>0</v>
      </c>
      <c r="M51" s="16">
        <f t="shared" si="28"/>
        <v>0</v>
      </c>
    </row>
    <row r="52" spans="2:13" s="12" customFormat="1" ht="12.75">
      <c r="B52" s="478" t="s">
        <v>9</v>
      </c>
      <c r="C52" s="479"/>
      <c r="D52" s="21">
        <f aca="true" t="shared" si="29" ref="D52:M52">SUM(D46:D51)</f>
        <v>0</v>
      </c>
      <c r="E52" s="21">
        <f t="shared" si="29"/>
        <v>0</v>
      </c>
      <c r="F52" s="21">
        <f t="shared" si="29"/>
        <v>0</v>
      </c>
      <c r="G52" s="21">
        <f t="shared" si="29"/>
        <v>0</v>
      </c>
      <c r="H52" s="21">
        <f t="shared" si="29"/>
        <v>0</v>
      </c>
      <c r="I52" s="21">
        <f t="shared" si="29"/>
        <v>0</v>
      </c>
      <c r="J52" s="21">
        <f t="shared" si="29"/>
        <v>0</v>
      </c>
      <c r="K52" s="21">
        <f t="shared" si="29"/>
        <v>0</v>
      </c>
      <c r="L52" s="21">
        <f t="shared" si="29"/>
        <v>0</v>
      </c>
      <c r="M52" s="21">
        <f t="shared" si="29"/>
        <v>0</v>
      </c>
    </row>
    <row r="53" spans="2:13" ht="5.25" customHeight="1">
      <c r="B53" s="26"/>
      <c r="C53" s="26"/>
      <c r="D53" s="27"/>
      <c r="E53" s="27"/>
      <c r="F53" s="27"/>
      <c r="G53" s="27"/>
      <c r="H53" s="27"/>
      <c r="I53" s="27"/>
      <c r="J53" s="27"/>
      <c r="K53" s="27"/>
      <c r="L53" s="27"/>
      <c r="M53" s="27"/>
    </row>
    <row r="54" spans="2:13" ht="15">
      <c r="B54" s="483" t="s">
        <v>39</v>
      </c>
      <c r="C54" s="484"/>
      <c r="D54" s="22">
        <f aca="true" t="shared" si="30" ref="D54:M54">D43-D52</f>
        <v>0</v>
      </c>
      <c r="E54" s="22">
        <f t="shared" si="30"/>
        <v>0</v>
      </c>
      <c r="F54" s="22">
        <f t="shared" si="30"/>
        <v>0</v>
      </c>
      <c r="G54" s="22">
        <f t="shared" si="30"/>
        <v>0</v>
      </c>
      <c r="H54" s="22">
        <f t="shared" si="30"/>
        <v>0</v>
      </c>
      <c r="I54" s="22">
        <f t="shared" si="30"/>
        <v>0</v>
      </c>
      <c r="J54" s="22">
        <f t="shared" si="30"/>
        <v>0</v>
      </c>
      <c r="K54" s="22">
        <f t="shared" si="30"/>
        <v>0</v>
      </c>
      <c r="L54" s="22">
        <f t="shared" si="30"/>
        <v>0</v>
      </c>
      <c r="M54" s="22">
        <f t="shared" si="30"/>
        <v>0</v>
      </c>
    </row>
    <row r="55" spans="2:13" ht="5.25" customHeight="1">
      <c r="B55" s="26"/>
      <c r="C55" s="26"/>
      <c r="D55" s="27"/>
      <c r="E55" s="27"/>
      <c r="F55" s="27"/>
      <c r="G55" s="27"/>
      <c r="H55" s="27"/>
      <c r="I55" s="27"/>
      <c r="J55" s="27"/>
      <c r="K55" s="27"/>
      <c r="L55" s="27"/>
      <c r="M55" s="27"/>
    </row>
    <row r="56" spans="2:13" ht="12.75">
      <c r="B56" s="472" t="str">
        <f aca="true" t="shared" si="31" ref="B56:B67">IF(B19&lt;1," ",B19)</f>
        <v>Debt Source 1</v>
      </c>
      <c r="C56" s="473"/>
      <c r="D56" s="271">
        <f>M19</f>
        <v>0</v>
      </c>
      <c r="E56" s="271">
        <f aca="true" t="shared" si="32" ref="E56:M56">+D56</f>
        <v>0</v>
      </c>
      <c r="F56" s="271">
        <f t="shared" si="32"/>
        <v>0</v>
      </c>
      <c r="G56" s="271">
        <f t="shared" si="32"/>
        <v>0</v>
      </c>
      <c r="H56" s="271">
        <f t="shared" si="32"/>
        <v>0</v>
      </c>
      <c r="I56" s="271">
        <f t="shared" si="32"/>
        <v>0</v>
      </c>
      <c r="J56" s="271">
        <f t="shared" si="32"/>
        <v>0</v>
      </c>
      <c r="K56" s="271">
        <f t="shared" si="32"/>
        <v>0</v>
      </c>
      <c r="L56" s="271">
        <f t="shared" si="32"/>
        <v>0</v>
      </c>
      <c r="M56" s="271">
        <f t="shared" si="32"/>
        <v>0</v>
      </c>
    </row>
    <row r="57" spans="2:13" ht="12.75">
      <c r="B57" s="472" t="str">
        <f t="shared" si="31"/>
        <v>Debt Source 2</v>
      </c>
      <c r="C57" s="473"/>
      <c r="D57" s="271">
        <f aca="true" t="shared" si="33" ref="D57:D67">M20</f>
        <v>0</v>
      </c>
      <c r="E57" s="271">
        <f aca="true" t="shared" si="34" ref="E57:E62">+D57</f>
        <v>0</v>
      </c>
      <c r="F57" s="271">
        <f aca="true" t="shared" si="35" ref="F57:F62">+E57</f>
        <v>0</v>
      </c>
      <c r="G57" s="271">
        <f aca="true" t="shared" si="36" ref="G57:G62">+F57</f>
        <v>0</v>
      </c>
      <c r="H57" s="271">
        <f aca="true" t="shared" si="37" ref="H57:H62">+G57</f>
        <v>0</v>
      </c>
      <c r="I57" s="271">
        <f aca="true" t="shared" si="38" ref="I57:I62">+H57</f>
        <v>0</v>
      </c>
      <c r="J57" s="271">
        <f aca="true" t="shared" si="39" ref="J57:J62">+I57</f>
        <v>0</v>
      </c>
      <c r="K57" s="271">
        <f aca="true" t="shared" si="40" ref="K57:K62">+J57</f>
        <v>0</v>
      </c>
      <c r="L57" s="271">
        <f aca="true" t="shared" si="41" ref="L57:L62">+K57</f>
        <v>0</v>
      </c>
      <c r="M57" s="271">
        <f aca="true" t="shared" si="42" ref="M57:M62">+L57</f>
        <v>0</v>
      </c>
    </row>
    <row r="58" spans="2:13" ht="12.75">
      <c r="B58" s="472" t="str">
        <f t="shared" si="31"/>
        <v>Debt Source 3</v>
      </c>
      <c r="C58" s="473"/>
      <c r="D58" s="271">
        <f t="shared" si="33"/>
        <v>0</v>
      </c>
      <c r="E58" s="271">
        <f t="shared" si="34"/>
        <v>0</v>
      </c>
      <c r="F58" s="271">
        <f t="shared" si="35"/>
        <v>0</v>
      </c>
      <c r="G58" s="271">
        <f t="shared" si="36"/>
        <v>0</v>
      </c>
      <c r="H58" s="271">
        <f t="shared" si="37"/>
        <v>0</v>
      </c>
      <c r="I58" s="271">
        <f t="shared" si="38"/>
        <v>0</v>
      </c>
      <c r="J58" s="271">
        <f t="shared" si="39"/>
        <v>0</v>
      </c>
      <c r="K58" s="271">
        <f t="shared" si="40"/>
        <v>0</v>
      </c>
      <c r="L58" s="271">
        <f t="shared" si="41"/>
        <v>0</v>
      </c>
      <c r="M58" s="271">
        <f t="shared" si="42"/>
        <v>0</v>
      </c>
    </row>
    <row r="59" spans="2:13" ht="12.75">
      <c r="B59" s="472" t="str">
        <f t="shared" si="31"/>
        <v>Debt Source 4</v>
      </c>
      <c r="C59" s="473"/>
      <c r="D59" s="271">
        <f t="shared" si="33"/>
        <v>0</v>
      </c>
      <c r="E59" s="271">
        <f t="shared" si="34"/>
        <v>0</v>
      </c>
      <c r="F59" s="271">
        <f t="shared" si="35"/>
        <v>0</v>
      </c>
      <c r="G59" s="271">
        <f t="shared" si="36"/>
        <v>0</v>
      </c>
      <c r="H59" s="271">
        <f t="shared" si="37"/>
        <v>0</v>
      </c>
      <c r="I59" s="271">
        <f t="shared" si="38"/>
        <v>0</v>
      </c>
      <c r="J59" s="271">
        <f t="shared" si="39"/>
        <v>0</v>
      </c>
      <c r="K59" s="271">
        <f t="shared" si="40"/>
        <v>0</v>
      </c>
      <c r="L59" s="271">
        <f t="shared" si="41"/>
        <v>0</v>
      </c>
      <c r="M59" s="271">
        <f t="shared" si="42"/>
        <v>0</v>
      </c>
    </row>
    <row r="60" spans="2:13" ht="12.75">
      <c r="B60" s="472" t="str">
        <f t="shared" si="31"/>
        <v>Debt Source 5</v>
      </c>
      <c r="C60" s="473"/>
      <c r="D60" s="271">
        <f t="shared" si="33"/>
        <v>0</v>
      </c>
      <c r="E60" s="271">
        <f t="shared" si="34"/>
        <v>0</v>
      </c>
      <c r="F60" s="271">
        <f t="shared" si="35"/>
        <v>0</v>
      </c>
      <c r="G60" s="271">
        <f t="shared" si="36"/>
        <v>0</v>
      </c>
      <c r="H60" s="271">
        <f t="shared" si="37"/>
        <v>0</v>
      </c>
      <c r="I60" s="271">
        <f t="shared" si="38"/>
        <v>0</v>
      </c>
      <c r="J60" s="271">
        <f t="shared" si="39"/>
        <v>0</v>
      </c>
      <c r="K60" s="271">
        <f t="shared" si="40"/>
        <v>0</v>
      </c>
      <c r="L60" s="271">
        <f t="shared" si="41"/>
        <v>0</v>
      </c>
      <c r="M60" s="271">
        <f t="shared" si="42"/>
        <v>0</v>
      </c>
    </row>
    <row r="61" spans="2:13" ht="12.75">
      <c r="B61" s="472" t="str">
        <f t="shared" si="31"/>
        <v>Debt Source 6</v>
      </c>
      <c r="C61" s="473"/>
      <c r="D61" s="271">
        <f t="shared" si="33"/>
        <v>0</v>
      </c>
      <c r="E61" s="271">
        <f t="shared" si="34"/>
        <v>0</v>
      </c>
      <c r="F61" s="271">
        <f t="shared" si="35"/>
        <v>0</v>
      </c>
      <c r="G61" s="271">
        <f t="shared" si="36"/>
        <v>0</v>
      </c>
      <c r="H61" s="271">
        <f t="shared" si="37"/>
        <v>0</v>
      </c>
      <c r="I61" s="271">
        <f t="shared" si="38"/>
        <v>0</v>
      </c>
      <c r="J61" s="271">
        <f t="shared" si="39"/>
        <v>0</v>
      </c>
      <c r="K61" s="271">
        <f t="shared" si="40"/>
        <v>0</v>
      </c>
      <c r="L61" s="271">
        <f t="shared" si="41"/>
        <v>0</v>
      </c>
      <c r="M61" s="271">
        <f t="shared" si="42"/>
        <v>0</v>
      </c>
    </row>
    <row r="62" spans="2:13" ht="12.75">
      <c r="B62" s="472" t="str">
        <f t="shared" si="31"/>
        <v>Debt Source 7</v>
      </c>
      <c r="C62" s="473"/>
      <c r="D62" s="271">
        <f t="shared" si="33"/>
        <v>0</v>
      </c>
      <c r="E62" s="271">
        <f t="shared" si="34"/>
        <v>0</v>
      </c>
      <c r="F62" s="271">
        <f t="shared" si="35"/>
        <v>0</v>
      </c>
      <c r="G62" s="271">
        <f t="shared" si="36"/>
        <v>0</v>
      </c>
      <c r="H62" s="271">
        <f t="shared" si="37"/>
        <v>0</v>
      </c>
      <c r="I62" s="271">
        <f t="shared" si="38"/>
        <v>0</v>
      </c>
      <c r="J62" s="271">
        <f t="shared" si="39"/>
        <v>0</v>
      </c>
      <c r="K62" s="271">
        <f t="shared" si="40"/>
        <v>0</v>
      </c>
      <c r="L62" s="271">
        <f t="shared" si="41"/>
        <v>0</v>
      </c>
      <c r="M62" s="271">
        <f t="shared" si="42"/>
        <v>0</v>
      </c>
    </row>
    <row r="63" spans="2:13" ht="12.75">
      <c r="B63" s="472" t="str">
        <f t="shared" si="31"/>
        <v>Debt Source 8</v>
      </c>
      <c r="C63" s="473"/>
      <c r="D63" s="271">
        <f t="shared" si="33"/>
        <v>0</v>
      </c>
      <c r="E63" s="271">
        <f aca="true" t="shared" si="43" ref="E63:M63">+D63</f>
        <v>0</v>
      </c>
      <c r="F63" s="271">
        <f t="shared" si="43"/>
        <v>0</v>
      </c>
      <c r="G63" s="271">
        <f t="shared" si="43"/>
        <v>0</v>
      </c>
      <c r="H63" s="271">
        <f t="shared" si="43"/>
        <v>0</v>
      </c>
      <c r="I63" s="271">
        <f t="shared" si="43"/>
        <v>0</v>
      </c>
      <c r="J63" s="271">
        <f t="shared" si="43"/>
        <v>0</v>
      </c>
      <c r="K63" s="271">
        <f t="shared" si="43"/>
        <v>0</v>
      </c>
      <c r="L63" s="271">
        <f t="shared" si="43"/>
        <v>0</v>
      </c>
      <c r="M63" s="271">
        <f t="shared" si="43"/>
        <v>0</v>
      </c>
    </row>
    <row r="64" spans="2:13" ht="12.75">
      <c r="B64" s="472" t="str">
        <f t="shared" si="31"/>
        <v>Debt Source 9</v>
      </c>
      <c r="C64" s="473"/>
      <c r="D64" s="271">
        <f t="shared" si="33"/>
        <v>0</v>
      </c>
      <c r="E64" s="271">
        <f aca="true" t="shared" si="44" ref="E64:M64">+D64</f>
        <v>0</v>
      </c>
      <c r="F64" s="271">
        <f t="shared" si="44"/>
        <v>0</v>
      </c>
      <c r="G64" s="271">
        <f t="shared" si="44"/>
        <v>0</v>
      </c>
      <c r="H64" s="271">
        <f t="shared" si="44"/>
        <v>0</v>
      </c>
      <c r="I64" s="271">
        <f t="shared" si="44"/>
        <v>0</v>
      </c>
      <c r="J64" s="271">
        <f t="shared" si="44"/>
        <v>0</v>
      </c>
      <c r="K64" s="271">
        <f t="shared" si="44"/>
        <v>0</v>
      </c>
      <c r="L64" s="271">
        <f t="shared" si="44"/>
        <v>0</v>
      </c>
      <c r="M64" s="271">
        <f t="shared" si="44"/>
        <v>0</v>
      </c>
    </row>
    <row r="65" spans="2:13" ht="12.75">
      <c r="B65" s="472" t="str">
        <f t="shared" si="31"/>
        <v>Debt Source 10</v>
      </c>
      <c r="C65" s="473"/>
      <c r="D65" s="271">
        <f t="shared" si="33"/>
        <v>0</v>
      </c>
      <c r="E65" s="271">
        <f aca="true" t="shared" si="45" ref="E65:M65">+D65</f>
        <v>0</v>
      </c>
      <c r="F65" s="271">
        <f t="shared" si="45"/>
        <v>0</v>
      </c>
      <c r="G65" s="271">
        <f t="shared" si="45"/>
        <v>0</v>
      </c>
      <c r="H65" s="271">
        <f t="shared" si="45"/>
        <v>0</v>
      </c>
      <c r="I65" s="271">
        <f t="shared" si="45"/>
        <v>0</v>
      </c>
      <c r="J65" s="271">
        <f t="shared" si="45"/>
        <v>0</v>
      </c>
      <c r="K65" s="271">
        <f t="shared" si="45"/>
        <v>0</v>
      </c>
      <c r="L65" s="271">
        <f t="shared" si="45"/>
        <v>0</v>
      </c>
      <c r="M65" s="271">
        <f t="shared" si="45"/>
        <v>0</v>
      </c>
    </row>
    <row r="66" spans="2:13" ht="12.75">
      <c r="B66" s="475" t="str">
        <f t="shared" si="31"/>
        <v>Deferred Developer Fee</v>
      </c>
      <c r="C66" s="476"/>
      <c r="D66" s="271">
        <f t="shared" si="33"/>
        <v>0</v>
      </c>
      <c r="E66" s="271">
        <f aca="true" t="shared" si="46" ref="E66:M66">+D66</f>
        <v>0</v>
      </c>
      <c r="F66" s="271">
        <f t="shared" si="46"/>
        <v>0</v>
      </c>
      <c r="G66" s="271">
        <f t="shared" si="46"/>
        <v>0</v>
      </c>
      <c r="H66" s="271">
        <f t="shared" si="46"/>
        <v>0</v>
      </c>
      <c r="I66" s="271">
        <f t="shared" si="46"/>
        <v>0</v>
      </c>
      <c r="J66" s="271">
        <f t="shared" si="46"/>
        <v>0</v>
      </c>
      <c r="K66" s="271">
        <f t="shared" si="46"/>
        <v>0</v>
      </c>
      <c r="L66" s="271">
        <f t="shared" si="46"/>
        <v>0</v>
      </c>
      <c r="M66" s="271">
        <f t="shared" si="46"/>
        <v>0</v>
      </c>
    </row>
    <row r="67" spans="2:13" s="5" customFormat="1" ht="15.75">
      <c r="B67" s="475" t="str">
        <f t="shared" si="31"/>
        <v>FlexPACE Buydown</v>
      </c>
      <c r="C67" s="476"/>
      <c r="D67" s="271">
        <f t="shared" si="33"/>
        <v>0</v>
      </c>
      <c r="E67" s="271">
        <f aca="true" t="shared" si="47" ref="E67:M67">+D67</f>
        <v>0</v>
      </c>
      <c r="F67" s="271">
        <f t="shared" si="47"/>
        <v>0</v>
      </c>
      <c r="G67" s="271">
        <f t="shared" si="47"/>
        <v>0</v>
      </c>
      <c r="H67" s="271">
        <f t="shared" si="47"/>
        <v>0</v>
      </c>
      <c r="I67" s="271">
        <f t="shared" si="47"/>
        <v>0</v>
      </c>
      <c r="J67" s="271">
        <f t="shared" si="47"/>
        <v>0</v>
      </c>
      <c r="K67" s="271">
        <f t="shared" si="47"/>
        <v>0</v>
      </c>
      <c r="L67" s="271">
        <f t="shared" si="47"/>
        <v>0</v>
      </c>
      <c r="M67" s="271">
        <f t="shared" si="47"/>
        <v>0</v>
      </c>
    </row>
    <row r="68" spans="2:13" s="3" customFormat="1" ht="12.75">
      <c r="B68" s="488" t="s">
        <v>117</v>
      </c>
      <c r="C68" s="489"/>
      <c r="D68" s="56">
        <f aca="true" t="shared" si="48" ref="D68:M68">SUM(D56:D67)</f>
        <v>0</v>
      </c>
      <c r="E68" s="56">
        <f t="shared" si="48"/>
        <v>0</v>
      </c>
      <c r="F68" s="56">
        <f t="shared" si="48"/>
        <v>0</v>
      </c>
      <c r="G68" s="56">
        <f t="shared" si="48"/>
        <v>0</v>
      </c>
      <c r="H68" s="56">
        <f t="shared" si="48"/>
        <v>0</v>
      </c>
      <c r="I68" s="56">
        <f t="shared" si="48"/>
        <v>0</v>
      </c>
      <c r="J68" s="56">
        <f t="shared" si="48"/>
        <v>0</v>
      </c>
      <c r="K68" s="56">
        <f t="shared" si="48"/>
        <v>0</v>
      </c>
      <c r="L68" s="56">
        <f t="shared" si="48"/>
        <v>0</v>
      </c>
      <c r="M68" s="56">
        <f t="shared" si="48"/>
        <v>0</v>
      </c>
    </row>
    <row r="69" spans="1:13" ht="15.75">
      <c r="A69" s="506" t="s">
        <v>293</v>
      </c>
      <c r="B69" s="482" t="s">
        <v>37</v>
      </c>
      <c r="C69" s="482"/>
      <c r="D69" s="23" t="e">
        <f aca="true" t="shared" si="49" ref="D69:M69">D54/D68</f>
        <v>#DIV/0!</v>
      </c>
      <c r="E69" s="23" t="e">
        <f t="shared" si="49"/>
        <v>#DIV/0!</v>
      </c>
      <c r="F69" s="23" t="e">
        <f t="shared" si="49"/>
        <v>#DIV/0!</v>
      </c>
      <c r="G69" s="23" t="e">
        <f t="shared" si="49"/>
        <v>#DIV/0!</v>
      </c>
      <c r="H69" s="23" t="e">
        <f t="shared" si="49"/>
        <v>#DIV/0!</v>
      </c>
      <c r="I69" s="23" t="e">
        <f t="shared" si="49"/>
        <v>#DIV/0!</v>
      </c>
      <c r="J69" s="23" t="e">
        <f t="shared" si="49"/>
        <v>#DIV/0!</v>
      </c>
      <c r="K69" s="23" t="e">
        <f t="shared" si="49"/>
        <v>#DIV/0!</v>
      </c>
      <c r="L69" s="23" t="e">
        <f t="shared" si="49"/>
        <v>#DIV/0!</v>
      </c>
      <c r="M69" s="23" t="e">
        <f t="shared" si="49"/>
        <v>#DIV/0!</v>
      </c>
    </row>
    <row r="70" spans="1:13" ht="12.75">
      <c r="A70" s="507"/>
      <c r="B70" s="480" t="s">
        <v>32</v>
      </c>
      <c r="C70" s="481"/>
      <c r="D70" s="44">
        <f aca="true" t="shared" si="50" ref="D70:M70">D54-D68</f>
        <v>0</v>
      </c>
      <c r="E70" s="44">
        <f t="shared" si="50"/>
        <v>0</v>
      </c>
      <c r="F70" s="44">
        <f t="shared" si="50"/>
        <v>0</v>
      </c>
      <c r="G70" s="44">
        <f t="shared" si="50"/>
        <v>0</v>
      </c>
      <c r="H70" s="44">
        <f t="shared" si="50"/>
        <v>0</v>
      </c>
      <c r="I70" s="44">
        <f t="shared" si="50"/>
        <v>0</v>
      </c>
      <c r="J70" s="44">
        <f t="shared" si="50"/>
        <v>0</v>
      </c>
      <c r="K70" s="44">
        <f t="shared" si="50"/>
        <v>0</v>
      </c>
      <c r="L70" s="44">
        <f t="shared" si="50"/>
        <v>0</v>
      </c>
      <c r="M70" s="44">
        <f t="shared" si="50"/>
        <v>0</v>
      </c>
    </row>
    <row r="71" spans="1:13" ht="12.75">
      <c r="A71" s="508"/>
      <c r="B71" s="480" t="s">
        <v>40</v>
      </c>
      <c r="C71" s="481"/>
      <c r="D71" s="30" t="e">
        <f aca="true" t="shared" si="51" ref="D71:M71">D70/D52</f>
        <v>#DIV/0!</v>
      </c>
      <c r="E71" s="54" t="e">
        <f t="shared" si="51"/>
        <v>#DIV/0!</v>
      </c>
      <c r="F71" s="54" t="e">
        <f t="shared" si="51"/>
        <v>#DIV/0!</v>
      </c>
      <c r="G71" s="54" t="e">
        <f t="shared" si="51"/>
        <v>#DIV/0!</v>
      </c>
      <c r="H71" s="54" t="e">
        <f t="shared" si="51"/>
        <v>#DIV/0!</v>
      </c>
      <c r="I71" s="54" t="e">
        <f t="shared" si="51"/>
        <v>#DIV/0!</v>
      </c>
      <c r="J71" s="54" t="e">
        <f t="shared" si="51"/>
        <v>#DIV/0!</v>
      </c>
      <c r="K71" s="54" t="e">
        <f t="shared" si="51"/>
        <v>#DIV/0!</v>
      </c>
      <c r="L71" s="54" t="e">
        <f t="shared" si="51"/>
        <v>#DIV/0!</v>
      </c>
      <c r="M71" s="54" t="e">
        <f t="shared" si="51"/>
        <v>#DIV/0!</v>
      </c>
    </row>
    <row r="72" spans="2:13" ht="6.75" customHeight="1">
      <c r="B72" s="51"/>
      <c r="C72" s="52"/>
      <c r="D72" s="88"/>
      <c r="E72" s="88"/>
      <c r="F72" s="88"/>
      <c r="G72" s="88"/>
      <c r="H72" s="88"/>
      <c r="I72" s="88"/>
      <c r="J72" s="88"/>
      <c r="K72" s="88"/>
      <c r="L72" s="88"/>
      <c r="M72" s="88"/>
    </row>
    <row r="73" spans="1:13" ht="15.75" customHeight="1">
      <c r="A73" s="502" t="s">
        <v>291</v>
      </c>
      <c r="B73" s="500" t="s">
        <v>292</v>
      </c>
      <c r="C73" s="505"/>
      <c r="D73" s="301" t="e">
        <f>-'Calculation of HTF Request'!C67*(('Operating Budget'!$E$23-'Operating Budget'!$D$23)/'Operating Budget'!$E$23)</f>
        <v>#DIV/0!</v>
      </c>
      <c r="E73" s="301" t="e">
        <f>-'Calculation of HTF Request'!D67*(('Operating Budget'!$E$23-'Operating Budget'!$D$23)/'Operating Budget'!$E$23)</f>
        <v>#DIV/0!</v>
      </c>
      <c r="F73" s="301" t="e">
        <f>-'Calculation of HTF Request'!E67*(('Operating Budget'!$E$23-'Operating Budget'!$D$23)/'Operating Budget'!$E$23)</f>
        <v>#DIV/0!</v>
      </c>
      <c r="G73" s="301" t="e">
        <f>-'Calculation of HTF Request'!F67*(('Operating Budget'!$E$23-'Operating Budget'!$D$23)/'Operating Budget'!$E$23)</f>
        <v>#DIV/0!</v>
      </c>
      <c r="H73" s="301" t="e">
        <f>-'Calculation of HTF Request'!G67*(('Operating Budget'!$E$23-'Operating Budget'!$D$23)/'Operating Budget'!$E$23)</f>
        <v>#DIV/0!</v>
      </c>
      <c r="I73" s="301" t="e">
        <f>-'Calculation of HTF Request'!H67*(('Operating Budget'!$E$23-'Operating Budget'!$D$23)/'Operating Budget'!$E$23)</f>
        <v>#DIV/0!</v>
      </c>
      <c r="J73" s="301" t="e">
        <f>-'Calculation of HTF Request'!I67*(('Operating Budget'!$E$23-'Operating Budget'!$D$23)/'Operating Budget'!$E$23)</f>
        <v>#DIV/0!</v>
      </c>
      <c r="K73" s="301" t="e">
        <f>-'Calculation of HTF Request'!J67*(('Operating Budget'!$E$23-'Operating Budget'!$D$23)/'Operating Budget'!$E$23)</f>
        <v>#DIV/0!</v>
      </c>
      <c r="L73" s="301" t="e">
        <f>-'Calculation of HTF Request'!K67*(('Operating Budget'!$E$23-'Operating Budget'!$D$23)/'Operating Budget'!$E$23)</f>
        <v>#DIV/0!</v>
      </c>
      <c r="M73" s="301" t="e">
        <f>-'Calculation of HTF Request'!L67*(('Operating Budget'!$E$23-'Operating Budget'!$D$23)/'Operating Budget'!$E$23)</f>
        <v>#DIV/0!</v>
      </c>
    </row>
    <row r="74" spans="1:13" s="3" customFormat="1" ht="15.75" customHeight="1">
      <c r="A74" s="503"/>
      <c r="B74" s="302" t="s">
        <v>37</v>
      </c>
      <c r="C74" s="18"/>
      <c r="D74" s="303" t="e">
        <f>(D54+D73)/D68</f>
        <v>#DIV/0!</v>
      </c>
      <c r="E74" s="303" t="e">
        <f aca="true" t="shared" si="52" ref="E74:M74">(E54+E73)/E68</f>
        <v>#DIV/0!</v>
      </c>
      <c r="F74" s="303" t="e">
        <f t="shared" si="52"/>
        <v>#DIV/0!</v>
      </c>
      <c r="G74" s="303" t="e">
        <f t="shared" si="52"/>
        <v>#DIV/0!</v>
      </c>
      <c r="H74" s="303" t="e">
        <f t="shared" si="52"/>
        <v>#DIV/0!</v>
      </c>
      <c r="I74" s="303" t="e">
        <f t="shared" si="52"/>
        <v>#DIV/0!</v>
      </c>
      <c r="J74" s="303" t="e">
        <f t="shared" si="52"/>
        <v>#DIV/0!</v>
      </c>
      <c r="K74" s="303" t="e">
        <f t="shared" si="52"/>
        <v>#DIV/0!</v>
      </c>
      <c r="L74" s="303" t="e">
        <f t="shared" si="52"/>
        <v>#DIV/0!</v>
      </c>
      <c r="M74" s="303" t="e">
        <f t="shared" si="52"/>
        <v>#DIV/0!</v>
      </c>
    </row>
    <row r="75" spans="1:13" ht="12.75">
      <c r="A75" s="503"/>
      <c r="B75" s="24" t="s">
        <v>32</v>
      </c>
      <c r="C75" s="29"/>
      <c r="D75" s="44" t="e">
        <f>(D54+D73)-D68</f>
        <v>#DIV/0!</v>
      </c>
      <c r="E75" s="44" t="e">
        <f aca="true" t="shared" si="53" ref="E75:M75">(E54+E73)-E68</f>
        <v>#DIV/0!</v>
      </c>
      <c r="F75" s="44" t="e">
        <f t="shared" si="53"/>
        <v>#DIV/0!</v>
      </c>
      <c r="G75" s="44" t="e">
        <f t="shared" si="53"/>
        <v>#DIV/0!</v>
      </c>
      <c r="H75" s="44" t="e">
        <f t="shared" si="53"/>
        <v>#DIV/0!</v>
      </c>
      <c r="I75" s="44" t="e">
        <f t="shared" si="53"/>
        <v>#DIV/0!</v>
      </c>
      <c r="J75" s="44" t="e">
        <f t="shared" si="53"/>
        <v>#DIV/0!</v>
      </c>
      <c r="K75" s="44" t="e">
        <f t="shared" si="53"/>
        <v>#DIV/0!</v>
      </c>
      <c r="L75" s="44" t="e">
        <f t="shared" si="53"/>
        <v>#DIV/0!</v>
      </c>
      <c r="M75" s="44" t="e">
        <f t="shared" si="53"/>
        <v>#DIV/0!</v>
      </c>
    </row>
    <row r="76" spans="1:13" ht="12.75">
      <c r="A76" s="504"/>
      <c r="B76" s="24" t="s">
        <v>40</v>
      </c>
      <c r="C76" s="15"/>
      <c r="D76" s="30" t="e">
        <f>D75/D52</f>
        <v>#DIV/0!</v>
      </c>
      <c r="E76" s="30" t="e">
        <f aca="true" t="shared" si="54" ref="E76:M76">E75/E52</f>
        <v>#DIV/0!</v>
      </c>
      <c r="F76" s="30" t="e">
        <f t="shared" si="54"/>
        <v>#DIV/0!</v>
      </c>
      <c r="G76" s="30" t="e">
        <f t="shared" si="54"/>
        <v>#DIV/0!</v>
      </c>
      <c r="H76" s="30" t="e">
        <f t="shared" si="54"/>
        <v>#DIV/0!</v>
      </c>
      <c r="I76" s="30" t="e">
        <f t="shared" si="54"/>
        <v>#DIV/0!</v>
      </c>
      <c r="J76" s="30" t="e">
        <f t="shared" si="54"/>
        <v>#DIV/0!</v>
      </c>
      <c r="K76" s="30" t="e">
        <f t="shared" si="54"/>
        <v>#DIV/0!</v>
      </c>
      <c r="L76" s="30" t="e">
        <f t="shared" si="54"/>
        <v>#DIV/0!</v>
      </c>
      <c r="M76" s="30" t="e">
        <f t="shared" si="54"/>
        <v>#DIV/0!</v>
      </c>
    </row>
    <row r="78" spans="2:13" s="10" customFormat="1" ht="12.75">
      <c r="B78"/>
      <c r="C78"/>
      <c r="D78"/>
      <c r="E78"/>
      <c r="F78"/>
      <c r="G78"/>
      <c r="H78"/>
      <c r="I78"/>
      <c r="J78"/>
      <c r="K78"/>
      <c r="L78"/>
      <c r="M78"/>
    </row>
    <row r="79" spans="2:13" ht="15.75">
      <c r="B79" s="428" t="s">
        <v>0</v>
      </c>
      <c r="C79" s="477"/>
      <c r="D79" s="25" t="s">
        <v>172</v>
      </c>
      <c r="E79" s="25" t="s">
        <v>173</v>
      </c>
      <c r="F79" s="25" t="s">
        <v>174</v>
      </c>
      <c r="G79" s="25" t="s">
        <v>175</v>
      </c>
      <c r="H79" s="25" t="s">
        <v>176</v>
      </c>
      <c r="I79" s="25" t="s">
        <v>177</v>
      </c>
      <c r="J79" s="25" t="s">
        <v>178</v>
      </c>
      <c r="K79" s="25" t="s">
        <v>179</v>
      </c>
      <c r="L79" s="25" t="s">
        <v>180</v>
      </c>
      <c r="M79" s="25" t="s">
        <v>181</v>
      </c>
    </row>
    <row r="80" spans="2:13" ht="12.75">
      <c r="B80" s="478" t="s">
        <v>65</v>
      </c>
      <c r="C80" s="479"/>
      <c r="D80" s="21">
        <f>M43*(1+G40)</f>
        <v>0</v>
      </c>
      <c r="E80" s="21">
        <f aca="true" t="shared" si="55" ref="E80:M80">ROUND((D80*(1+$G$3)),0)</f>
        <v>0</v>
      </c>
      <c r="F80" s="21">
        <f t="shared" si="55"/>
        <v>0</v>
      </c>
      <c r="G80" s="21">
        <f t="shared" si="55"/>
        <v>0</v>
      </c>
      <c r="H80" s="21">
        <f t="shared" si="55"/>
        <v>0</v>
      </c>
      <c r="I80" s="21">
        <f t="shared" si="55"/>
        <v>0</v>
      </c>
      <c r="J80" s="21">
        <f t="shared" si="55"/>
        <v>0</v>
      </c>
      <c r="K80" s="21">
        <f t="shared" si="55"/>
        <v>0</v>
      </c>
      <c r="L80" s="21">
        <f t="shared" si="55"/>
        <v>0</v>
      </c>
      <c r="M80" s="21">
        <f t="shared" si="55"/>
        <v>0</v>
      </c>
    </row>
    <row r="81" spans="2:13" ht="5.25" customHeight="1">
      <c r="B81" s="26"/>
      <c r="C81" s="26"/>
      <c r="D81" s="27"/>
      <c r="E81" s="27"/>
      <c r="F81" s="27"/>
      <c r="G81" s="27"/>
      <c r="H81" s="27"/>
      <c r="I81" s="27"/>
      <c r="J81" s="27"/>
      <c r="K81" s="27"/>
      <c r="L81" s="27"/>
      <c r="M81" s="27"/>
    </row>
    <row r="82" spans="2:13" ht="15.75">
      <c r="B82" s="441" t="s">
        <v>2</v>
      </c>
      <c r="C82" s="441"/>
      <c r="D82" s="19"/>
      <c r="E82" s="19"/>
      <c r="F82" s="19"/>
      <c r="G82" s="19"/>
      <c r="H82" s="19"/>
      <c r="I82" s="19"/>
      <c r="J82" s="19"/>
      <c r="K82" s="19"/>
      <c r="L82" s="19"/>
      <c r="M82" s="19"/>
    </row>
    <row r="83" spans="2:13" ht="12.75">
      <c r="B83" s="424" t="s">
        <v>54</v>
      </c>
      <c r="C83" s="423"/>
      <c r="D83" s="16">
        <f>M46*(1+$I$3)</f>
        <v>0</v>
      </c>
      <c r="E83" s="16">
        <f>ROUND((D83*(1+$I$3)),0)</f>
        <v>0</v>
      </c>
      <c r="F83" s="16">
        <f aca="true" t="shared" si="56" ref="F83:F88">ROUND((E83*(1+$I$3)),0)</f>
        <v>0</v>
      </c>
      <c r="G83" s="16">
        <f aca="true" t="shared" si="57" ref="G83:G88">ROUND((F83*(1+$I$3)),0)</f>
        <v>0</v>
      </c>
      <c r="H83" s="16">
        <f aca="true" t="shared" si="58" ref="H83:H88">ROUND((G83*(1+$I$3)),0)</f>
        <v>0</v>
      </c>
      <c r="I83" s="16">
        <f aca="true" t="shared" si="59" ref="I83:I88">ROUND((H83*(1+$I$3)),0)</f>
        <v>0</v>
      </c>
      <c r="J83" s="16">
        <f aca="true" t="shared" si="60" ref="J83:J88">ROUND((I83*(1+$I$3)),0)</f>
        <v>0</v>
      </c>
      <c r="K83" s="16">
        <f aca="true" t="shared" si="61" ref="K83:K88">ROUND((J83*(1+$I$3)),0)</f>
        <v>0</v>
      </c>
      <c r="L83" s="16">
        <f aca="true" t="shared" si="62" ref="L83:L88">ROUND((K83*(1+$I$3)),0)</f>
        <v>0</v>
      </c>
      <c r="M83" s="16">
        <f aca="true" t="shared" si="63" ref="M83:M88">ROUND((L83*(1+$I$3)),0)</f>
        <v>0</v>
      </c>
    </row>
    <row r="84" spans="2:13" ht="12.75">
      <c r="B84" s="424" t="s">
        <v>53</v>
      </c>
      <c r="C84" s="423"/>
      <c r="D84" s="16">
        <f>M47*(1+$I$3)</f>
        <v>0</v>
      </c>
      <c r="E84" s="16">
        <f>ROUND((D84*(1+$I$3)),0)</f>
        <v>0</v>
      </c>
      <c r="F84" s="16">
        <f t="shared" si="56"/>
        <v>0</v>
      </c>
      <c r="G84" s="16">
        <f t="shared" si="57"/>
        <v>0</v>
      </c>
      <c r="H84" s="16">
        <f t="shared" si="58"/>
        <v>0</v>
      </c>
      <c r="I84" s="16">
        <f t="shared" si="59"/>
        <v>0</v>
      </c>
      <c r="J84" s="16">
        <f t="shared" si="60"/>
        <v>0</v>
      </c>
      <c r="K84" s="16">
        <f t="shared" si="61"/>
        <v>0</v>
      </c>
      <c r="L84" s="16">
        <f t="shared" si="62"/>
        <v>0</v>
      </c>
      <c r="M84" s="16">
        <f t="shared" si="63"/>
        <v>0</v>
      </c>
    </row>
    <row r="85" spans="2:13" s="17" customFormat="1" ht="12.75">
      <c r="B85" s="424" t="s">
        <v>139</v>
      </c>
      <c r="C85" s="423"/>
      <c r="D85" s="16">
        <f>M48*(1+$I$3)</f>
        <v>0</v>
      </c>
      <c r="E85" s="16">
        <f>ROUND((D85*(1+$I$3)),0)</f>
        <v>0</v>
      </c>
      <c r="F85" s="16">
        <f t="shared" si="56"/>
        <v>0</v>
      </c>
      <c r="G85" s="16">
        <f t="shared" si="57"/>
        <v>0</v>
      </c>
      <c r="H85" s="16">
        <f t="shared" si="58"/>
        <v>0</v>
      </c>
      <c r="I85" s="16">
        <f t="shared" si="59"/>
        <v>0</v>
      </c>
      <c r="J85" s="16">
        <f t="shared" si="60"/>
        <v>0</v>
      </c>
      <c r="K85" s="16">
        <f t="shared" si="61"/>
        <v>0</v>
      </c>
      <c r="L85" s="16">
        <f t="shared" si="62"/>
        <v>0</v>
      </c>
      <c r="M85" s="16">
        <f t="shared" si="63"/>
        <v>0</v>
      </c>
    </row>
    <row r="86" spans="2:13" s="10" customFormat="1" ht="12.75">
      <c r="B86" s="424" t="s">
        <v>119</v>
      </c>
      <c r="C86" s="423"/>
      <c r="D86" s="16">
        <f>M49*(1+$I$3)</f>
        <v>0</v>
      </c>
      <c r="E86" s="16">
        <f>ROUND((D86*(1+$I$3)),0)</f>
        <v>0</v>
      </c>
      <c r="F86" s="16">
        <f t="shared" si="56"/>
        <v>0</v>
      </c>
      <c r="G86" s="16">
        <f t="shared" si="57"/>
        <v>0</v>
      </c>
      <c r="H86" s="16">
        <f t="shared" si="58"/>
        <v>0</v>
      </c>
      <c r="I86" s="16">
        <f t="shared" si="59"/>
        <v>0</v>
      </c>
      <c r="J86" s="16">
        <f t="shared" si="60"/>
        <v>0</v>
      </c>
      <c r="K86" s="16">
        <f t="shared" si="61"/>
        <v>0</v>
      </c>
      <c r="L86" s="16">
        <f t="shared" si="62"/>
        <v>0</v>
      </c>
      <c r="M86" s="16">
        <f t="shared" si="63"/>
        <v>0</v>
      </c>
    </row>
    <row r="87" spans="2:13" ht="12.75">
      <c r="B87" s="474" t="s">
        <v>282</v>
      </c>
      <c r="C87" s="473"/>
      <c r="D87" s="82">
        <v>0</v>
      </c>
      <c r="E87" s="82">
        <v>0</v>
      </c>
      <c r="F87" s="82">
        <v>0</v>
      </c>
      <c r="G87" s="82">
        <v>0</v>
      </c>
      <c r="H87" s="82">
        <v>0</v>
      </c>
      <c r="I87" s="82">
        <v>0</v>
      </c>
      <c r="J87" s="82">
        <v>0</v>
      </c>
      <c r="K87" s="82">
        <v>0</v>
      </c>
      <c r="L87" s="82">
        <v>0</v>
      </c>
      <c r="M87" s="82">
        <v>0</v>
      </c>
    </row>
    <row r="88" spans="2:13" s="12" customFormat="1" ht="12.75">
      <c r="B88" s="418" t="s">
        <v>67</v>
      </c>
      <c r="C88" s="423"/>
      <c r="D88" s="16">
        <f>M51*(1+$I$3)</f>
        <v>0</v>
      </c>
      <c r="E88" s="16">
        <f>ROUND((D88*(1+$I$3)),0)</f>
        <v>0</v>
      </c>
      <c r="F88" s="16">
        <f t="shared" si="56"/>
        <v>0</v>
      </c>
      <c r="G88" s="16">
        <f t="shared" si="57"/>
        <v>0</v>
      </c>
      <c r="H88" s="16">
        <f t="shared" si="58"/>
        <v>0</v>
      </c>
      <c r="I88" s="16">
        <f t="shared" si="59"/>
        <v>0</v>
      </c>
      <c r="J88" s="16">
        <f t="shared" si="60"/>
        <v>0</v>
      </c>
      <c r="K88" s="16">
        <f t="shared" si="61"/>
        <v>0</v>
      </c>
      <c r="L88" s="16">
        <f t="shared" si="62"/>
        <v>0</v>
      </c>
      <c r="M88" s="16">
        <f t="shared" si="63"/>
        <v>0</v>
      </c>
    </row>
    <row r="89" spans="2:13" ht="12.75">
      <c r="B89" s="478" t="s">
        <v>9</v>
      </c>
      <c r="C89" s="479"/>
      <c r="D89" s="21">
        <f aca="true" t="shared" si="64" ref="D89:M89">SUM(D83:D88)</f>
        <v>0</v>
      </c>
      <c r="E89" s="21">
        <f t="shared" si="64"/>
        <v>0</v>
      </c>
      <c r="F89" s="21">
        <f t="shared" si="64"/>
        <v>0</v>
      </c>
      <c r="G89" s="21">
        <f t="shared" si="64"/>
        <v>0</v>
      </c>
      <c r="H89" s="21">
        <f t="shared" si="64"/>
        <v>0</v>
      </c>
      <c r="I89" s="21">
        <f t="shared" si="64"/>
        <v>0</v>
      </c>
      <c r="J89" s="21">
        <f t="shared" si="64"/>
        <v>0</v>
      </c>
      <c r="K89" s="21">
        <f t="shared" si="64"/>
        <v>0</v>
      </c>
      <c r="L89" s="21">
        <f t="shared" si="64"/>
        <v>0</v>
      </c>
      <c r="M89" s="21">
        <f t="shared" si="64"/>
        <v>0</v>
      </c>
    </row>
    <row r="90" spans="2:13" ht="5.25" customHeight="1">
      <c r="B90" s="26"/>
      <c r="C90" s="26"/>
      <c r="D90" s="27"/>
      <c r="E90" s="27"/>
      <c r="F90" s="27"/>
      <c r="G90" s="27"/>
      <c r="H90" s="27"/>
      <c r="I90" s="27"/>
      <c r="J90" s="27"/>
      <c r="K90" s="27"/>
      <c r="L90" s="27"/>
      <c r="M90" s="27"/>
    </row>
    <row r="91" spans="2:13" ht="15">
      <c r="B91" s="483" t="s">
        <v>39</v>
      </c>
      <c r="C91" s="484"/>
      <c r="D91" s="22">
        <f aca="true" t="shared" si="65" ref="D91:M91">D80-D89</f>
        <v>0</v>
      </c>
      <c r="E91" s="22">
        <f t="shared" si="65"/>
        <v>0</v>
      </c>
      <c r="F91" s="22">
        <f t="shared" si="65"/>
        <v>0</v>
      </c>
      <c r="G91" s="22">
        <f t="shared" si="65"/>
        <v>0</v>
      </c>
      <c r="H91" s="22">
        <f t="shared" si="65"/>
        <v>0</v>
      </c>
      <c r="I91" s="22">
        <f t="shared" si="65"/>
        <v>0</v>
      </c>
      <c r="J91" s="22">
        <f t="shared" si="65"/>
        <v>0</v>
      </c>
      <c r="K91" s="22">
        <f t="shared" si="65"/>
        <v>0</v>
      </c>
      <c r="L91" s="22">
        <f t="shared" si="65"/>
        <v>0</v>
      </c>
      <c r="M91" s="22">
        <f t="shared" si="65"/>
        <v>0</v>
      </c>
    </row>
    <row r="92" spans="2:13" ht="5.25" customHeight="1">
      <c r="B92" s="26"/>
      <c r="C92" s="26"/>
      <c r="D92" s="27"/>
      <c r="E92" s="27"/>
      <c r="F92" s="27"/>
      <c r="G92" s="27"/>
      <c r="H92" s="27"/>
      <c r="I92" s="27"/>
      <c r="J92" s="27"/>
      <c r="K92" s="27"/>
      <c r="L92" s="27"/>
      <c r="M92" s="27"/>
    </row>
    <row r="93" spans="2:13" ht="12.75">
      <c r="B93" s="472" t="str">
        <f aca="true" t="shared" si="66" ref="B93:B104">IF(B19&lt;1," ",B19)</f>
        <v>Debt Source 1</v>
      </c>
      <c r="C93" s="473"/>
      <c r="D93" s="271">
        <f aca="true" t="shared" si="67" ref="D93:D104">M56</f>
        <v>0</v>
      </c>
      <c r="E93" s="271">
        <f aca="true" t="shared" si="68" ref="E93:M93">+D93</f>
        <v>0</v>
      </c>
      <c r="F93" s="271">
        <f t="shared" si="68"/>
        <v>0</v>
      </c>
      <c r="G93" s="271">
        <f t="shared" si="68"/>
        <v>0</v>
      </c>
      <c r="H93" s="271">
        <f t="shared" si="68"/>
        <v>0</v>
      </c>
      <c r="I93" s="271">
        <f t="shared" si="68"/>
        <v>0</v>
      </c>
      <c r="J93" s="271">
        <f t="shared" si="68"/>
        <v>0</v>
      </c>
      <c r="K93" s="271">
        <f t="shared" si="68"/>
        <v>0</v>
      </c>
      <c r="L93" s="271">
        <f t="shared" si="68"/>
        <v>0</v>
      </c>
      <c r="M93" s="271">
        <f t="shared" si="68"/>
        <v>0</v>
      </c>
    </row>
    <row r="94" spans="2:13" ht="12.75">
      <c r="B94" s="472" t="str">
        <f t="shared" si="66"/>
        <v>Debt Source 2</v>
      </c>
      <c r="C94" s="473"/>
      <c r="D94" s="271">
        <f t="shared" si="67"/>
        <v>0</v>
      </c>
      <c r="E94" s="271">
        <f aca="true" t="shared" si="69" ref="E94:E102">+D94</f>
        <v>0</v>
      </c>
      <c r="F94" s="271">
        <f aca="true" t="shared" si="70" ref="F94:F102">+E94</f>
        <v>0</v>
      </c>
      <c r="G94" s="271">
        <f aca="true" t="shared" si="71" ref="G94:G102">+F94</f>
        <v>0</v>
      </c>
      <c r="H94" s="271">
        <f aca="true" t="shared" si="72" ref="H94:H102">+G94</f>
        <v>0</v>
      </c>
      <c r="I94" s="271">
        <f aca="true" t="shared" si="73" ref="I94:I102">+H94</f>
        <v>0</v>
      </c>
      <c r="J94" s="271">
        <f aca="true" t="shared" si="74" ref="J94:J102">+I94</f>
        <v>0</v>
      </c>
      <c r="K94" s="271">
        <f aca="true" t="shared" si="75" ref="K94:K102">+J94</f>
        <v>0</v>
      </c>
      <c r="L94" s="271">
        <f aca="true" t="shared" si="76" ref="L94:L102">+K94</f>
        <v>0</v>
      </c>
      <c r="M94" s="271">
        <f aca="true" t="shared" si="77" ref="M94:M102">+L94</f>
        <v>0</v>
      </c>
    </row>
    <row r="95" spans="2:13" ht="12.75">
      <c r="B95" s="472" t="str">
        <f t="shared" si="66"/>
        <v>Debt Source 3</v>
      </c>
      <c r="C95" s="473"/>
      <c r="D95" s="271">
        <f t="shared" si="67"/>
        <v>0</v>
      </c>
      <c r="E95" s="271">
        <f t="shared" si="69"/>
        <v>0</v>
      </c>
      <c r="F95" s="271">
        <f t="shared" si="70"/>
        <v>0</v>
      </c>
      <c r="G95" s="271">
        <f t="shared" si="71"/>
        <v>0</v>
      </c>
      <c r="H95" s="271">
        <f t="shared" si="72"/>
        <v>0</v>
      </c>
      <c r="I95" s="271">
        <f t="shared" si="73"/>
        <v>0</v>
      </c>
      <c r="J95" s="271">
        <f t="shared" si="74"/>
        <v>0</v>
      </c>
      <c r="K95" s="271">
        <f t="shared" si="75"/>
        <v>0</v>
      </c>
      <c r="L95" s="271">
        <f t="shared" si="76"/>
        <v>0</v>
      </c>
      <c r="M95" s="271">
        <f t="shared" si="77"/>
        <v>0</v>
      </c>
    </row>
    <row r="96" spans="2:13" ht="12.75">
      <c r="B96" s="472" t="str">
        <f t="shared" si="66"/>
        <v>Debt Source 4</v>
      </c>
      <c r="C96" s="473"/>
      <c r="D96" s="271">
        <f t="shared" si="67"/>
        <v>0</v>
      </c>
      <c r="E96" s="271">
        <f t="shared" si="69"/>
        <v>0</v>
      </c>
      <c r="F96" s="271">
        <f t="shared" si="70"/>
        <v>0</v>
      </c>
      <c r="G96" s="271">
        <f t="shared" si="71"/>
        <v>0</v>
      </c>
      <c r="H96" s="271">
        <f t="shared" si="72"/>
        <v>0</v>
      </c>
      <c r="I96" s="271">
        <f t="shared" si="73"/>
        <v>0</v>
      </c>
      <c r="J96" s="271">
        <f t="shared" si="74"/>
        <v>0</v>
      </c>
      <c r="K96" s="271">
        <f t="shared" si="75"/>
        <v>0</v>
      </c>
      <c r="L96" s="271">
        <f t="shared" si="76"/>
        <v>0</v>
      </c>
      <c r="M96" s="271">
        <f t="shared" si="77"/>
        <v>0</v>
      </c>
    </row>
    <row r="97" spans="2:13" ht="12.75">
      <c r="B97" s="472" t="str">
        <f t="shared" si="66"/>
        <v>Debt Source 5</v>
      </c>
      <c r="C97" s="473"/>
      <c r="D97" s="271">
        <f t="shared" si="67"/>
        <v>0</v>
      </c>
      <c r="E97" s="271">
        <f t="shared" si="69"/>
        <v>0</v>
      </c>
      <c r="F97" s="271">
        <f t="shared" si="70"/>
        <v>0</v>
      </c>
      <c r="G97" s="271">
        <f t="shared" si="71"/>
        <v>0</v>
      </c>
      <c r="H97" s="271">
        <f t="shared" si="72"/>
        <v>0</v>
      </c>
      <c r="I97" s="271">
        <f t="shared" si="73"/>
        <v>0</v>
      </c>
      <c r="J97" s="271">
        <f t="shared" si="74"/>
        <v>0</v>
      </c>
      <c r="K97" s="271">
        <f t="shared" si="75"/>
        <v>0</v>
      </c>
      <c r="L97" s="271">
        <f t="shared" si="76"/>
        <v>0</v>
      </c>
      <c r="M97" s="271">
        <f t="shared" si="77"/>
        <v>0</v>
      </c>
    </row>
    <row r="98" spans="2:13" ht="12.75">
      <c r="B98" s="472" t="str">
        <f t="shared" si="66"/>
        <v>Debt Source 6</v>
      </c>
      <c r="C98" s="473"/>
      <c r="D98" s="271">
        <f t="shared" si="67"/>
        <v>0</v>
      </c>
      <c r="E98" s="271">
        <f t="shared" si="69"/>
        <v>0</v>
      </c>
      <c r="F98" s="271">
        <f t="shared" si="70"/>
        <v>0</v>
      </c>
      <c r="G98" s="271">
        <f t="shared" si="71"/>
        <v>0</v>
      </c>
      <c r="H98" s="271">
        <f t="shared" si="72"/>
        <v>0</v>
      </c>
      <c r="I98" s="271">
        <f t="shared" si="73"/>
        <v>0</v>
      </c>
      <c r="J98" s="271">
        <f t="shared" si="74"/>
        <v>0</v>
      </c>
      <c r="K98" s="271">
        <f t="shared" si="75"/>
        <v>0</v>
      </c>
      <c r="L98" s="271">
        <f t="shared" si="76"/>
        <v>0</v>
      </c>
      <c r="M98" s="271">
        <f t="shared" si="77"/>
        <v>0</v>
      </c>
    </row>
    <row r="99" spans="2:13" ht="12.75">
      <c r="B99" s="472" t="str">
        <f t="shared" si="66"/>
        <v>Debt Source 7</v>
      </c>
      <c r="C99" s="473"/>
      <c r="D99" s="271">
        <f t="shared" si="67"/>
        <v>0</v>
      </c>
      <c r="E99" s="271">
        <f t="shared" si="69"/>
        <v>0</v>
      </c>
      <c r="F99" s="271">
        <f t="shared" si="70"/>
        <v>0</v>
      </c>
      <c r="G99" s="271">
        <f t="shared" si="71"/>
        <v>0</v>
      </c>
      <c r="H99" s="271">
        <f t="shared" si="72"/>
        <v>0</v>
      </c>
      <c r="I99" s="271">
        <f t="shared" si="73"/>
        <v>0</v>
      </c>
      <c r="J99" s="271">
        <f t="shared" si="74"/>
        <v>0</v>
      </c>
      <c r="K99" s="271">
        <f t="shared" si="75"/>
        <v>0</v>
      </c>
      <c r="L99" s="271">
        <f t="shared" si="76"/>
        <v>0</v>
      </c>
      <c r="M99" s="271">
        <f t="shared" si="77"/>
        <v>0</v>
      </c>
    </row>
    <row r="100" spans="2:13" ht="12.75">
      <c r="B100" s="472" t="str">
        <f t="shared" si="66"/>
        <v>Debt Source 8</v>
      </c>
      <c r="C100" s="473"/>
      <c r="D100" s="271">
        <f t="shared" si="67"/>
        <v>0</v>
      </c>
      <c r="E100" s="271">
        <f t="shared" si="69"/>
        <v>0</v>
      </c>
      <c r="F100" s="271">
        <f t="shared" si="70"/>
        <v>0</v>
      </c>
      <c r="G100" s="271">
        <f t="shared" si="71"/>
        <v>0</v>
      </c>
      <c r="H100" s="271">
        <f t="shared" si="72"/>
        <v>0</v>
      </c>
      <c r="I100" s="271">
        <f t="shared" si="73"/>
        <v>0</v>
      </c>
      <c r="J100" s="271">
        <f t="shared" si="74"/>
        <v>0</v>
      </c>
      <c r="K100" s="271">
        <f t="shared" si="75"/>
        <v>0</v>
      </c>
      <c r="L100" s="271">
        <f t="shared" si="76"/>
        <v>0</v>
      </c>
      <c r="M100" s="271">
        <f t="shared" si="77"/>
        <v>0</v>
      </c>
    </row>
    <row r="101" spans="2:13" ht="12.75">
      <c r="B101" s="472" t="str">
        <f t="shared" si="66"/>
        <v>Debt Source 9</v>
      </c>
      <c r="C101" s="473"/>
      <c r="D101" s="271">
        <f t="shared" si="67"/>
        <v>0</v>
      </c>
      <c r="E101" s="271">
        <f t="shared" si="69"/>
        <v>0</v>
      </c>
      <c r="F101" s="271">
        <f t="shared" si="70"/>
        <v>0</v>
      </c>
      <c r="G101" s="271">
        <f t="shared" si="71"/>
        <v>0</v>
      </c>
      <c r="H101" s="271">
        <f t="shared" si="72"/>
        <v>0</v>
      </c>
      <c r="I101" s="271">
        <f t="shared" si="73"/>
        <v>0</v>
      </c>
      <c r="J101" s="271">
        <f t="shared" si="74"/>
        <v>0</v>
      </c>
      <c r="K101" s="271">
        <f t="shared" si="75"/>
        <v>0</v>
      </c>
      <c r="L101" s="271">
        <f t="shared" si="76"/>
        <v>0</v>
      </c>
      <c r="M101" s="271">
        <f t="shared" si="77"/>
        <v>0</v>
      </c>
    </row>
    <row r="102" spans="2:13" ht="12.75">
      <c r="B102" s="472" t="str">
        <f t="shared" si="66"/>
        <v>Debt Source 10</v>
      </c>
      <c r="C102" s="473"/>
      <c r="D102" s="271">
        <f t="shared" si="67"/>
        <v>0</v>
      </c>
      <c r="E102" s="271">
        <f t="shared" si="69"/>
        <v>0</v>
      </c>
      <c r="F102" s="271">
        <f t="shared" si="70"/>
        <v>0</v>
      </c>
      <c r="G102" s="271">
        <f t="shared" si="71"/>
        <v>0</v>
      </c>
      <c r="H102" s="271">
        <f t="shared" si="72"/>
        <v>0</v>
      </c>
      <c r="I102" s="271">
        <f t="shared" si="73"/>
        <v>0</v>
      </c>
      <c r="J102" s="271">
        <f t="shared" si="74"/>
        <v>0</v>
      </c>
      <c r="K102" s="271">
        <f t="shared" si="75"/>
        <v>0</v>
      </c>
      <c r="L102" s="271">
        <f t="shared" si="76"/>
        <v>0</v>
      </c>
      <c r="M102" s="271">
        <f t="shared" si="77"/>
        <v>0</v>
      </c>
    </row>
    <row r="103" spans="2:13" s="5" customFormat="1" ht="15.75">
      <c r="B103" s="475" t="str">
        <f t="shared" si="66"/>
        <v>Deferred Developer Fee</v>
      </c>
      <c r="C103" s="476"/>
      <c r="D103" s="271">
        <f t="shared" si="67"/>
        <v>0</v>
      </c>
      <c r="E103" s="271">
        <f aca="true" t="shared" si="78" ref="E103:M103">+D103</f>
        <v>0</v>
      </c>
      <c r="F103" s="271">
        <f t="shared" si="78"/>
        <v>0</v>
      </c>
      <c r="G103" s="271">
        <f t="shared" si="78"/>
        <v>0</v>
      </c>
      <c r="H103" s="271">
        <f t="shared" si="78"/>
        <v>0</v>
      </c>
      <c r="I103" s="271">
        <f t="shared" si="78"/>
        <v>0</v>
      </c>
      <c r="J103" s="271">
        <f t="shared" si="78"/>
        <v>0</v>
      </c>
      <c r="K103" s="271">
        <f t="shared" si="78"/>
        <v>0</v>
      </c>
      <c r="L103" s="271">
        <f t="shared" si="78"/>
        <v>0</v>
      </c>
      <c r="M103" s="271">
        <f t="shared" si="78"/>
        <v>0</v>
      </c>
    </row>
    <row r="104" spans="2:13" s="3" customFormat="1" ht="12.75">
      <c r="B104" s="475" t="str">
        <f t="shared" si="66"/>
        <v>FlexPACE Buydown</v>
      </c>
      <c r="C104" s="476"/>
      <c r="D104" s="271">
        <f t="shared" si="67"/>
        <v>0</v>
      </c>
      <c r="E104" s="271">
        <f aca="true" t="shared" si="79" ref="E104:M104">+D104</f>
        <v>0</v>
      </c>
      <c r="F104" s="271">
        <f t="shared" si="79"/>
        <v>0</v>
      </c>
      <c r="G104" s="271">
        <f t="shared" si="79"/>
        <v>0</v>
      </c>
      <c r="H104" s="271">
        <f t="shared" si="79"/>
        <v>0</v>
      </c>
      <c r="I104" s="271">
        <f t="shared" si="79"/>
        <v>0</v>
      </c>
      <c r="J104" s="271">
        <f t="shared" si="79"/>
        <v>0</v>
      </c>
      <c r="K104" s="271">
        <f t="shared" si="79"/>
        <v>0</v>
      </c>
      <c r="L104" s="271">
        <f t="shared" si="79"/>
        <v>0</v>
      </c>
      <c r="M104" s="271">
        <f t="shared" si="79"/>
        <v>0</v>
      </c>
    </row>
    <row r="105" spans="2:13" ht="12.75">
      <c r="B105" s="488" t="s">
        <v>117</v>
      </c>
      <c r="C105" s="489"/>
      <c r="D105" s="56">
        <f aca="true" t="shared" si="80" ref="D105:M105">SUM(D93:D104)</f>
        <v>0</v>
      </c>
      <c r="E105" s="56">
        <f t="shared" si="80"/>
        <v>0</v>
      </c>
      <c r="F105" s="56">
        <f t="shared" si="80"/>
        <v>0</v>
      </c>
      <c r="G105" s="56">
        <f t="shared" si="80"/>
        <v>0</v>
      </c>
      <c r="H105" s="56">
        <f t="shared" si="80"/>
        <v>0</v>
      </c>
      <c r="I105" s="56">
        <f t="shared" si="80"/>
        <v>0</v>
      </c>
      <c r="J105" s="56">
        <f t="shared" si="80"/>
        <v>0</v>
      </c>
      <c r="K105" s="56">
        <f t="shared" si="80"/>
        <v>0</v>
      </c>
      <c r="L105" s="56">
        <f t="shared" si="80"/>
        <v>0</v>
      </c>
      <c r="M105" s="56">
        <f t="shared" si="80"/>
        <v>0</v>
      </c>
    </row>
    <row r="106" spans="1:13" ht="15.75" customHeight="1">
      <c r="A106" s="506" t="s">
        <v>293</v>
      </c>
      <c r="B106" s="482" t="s">
        <v>37</v>
      </c>
      <c r="C106" s="482"/>
      <c r="D106" s="23" t="e">
        <f aca="true" t="shared" si="81" ref="D106:M106">D91/D105</f>
        <v>#DIV/0!</v>
      </c>
      <c r="E106" s="23" t="e">
        <f t="shared" si="81"/>
        <v>#DIV/0!</v>
      </c>
      <c r="F106" s="23" t="e">
        <f t="shared" si="81"/>
        <v>#DIV/0!</v>
      </c>
      <c r="G106" s="23" t="e">
        <f t="shared" si="81"/>
        <v>#DIV/0!</v>
      </c>
      <c r="H106" s="23" t="e">
        <f t="shared" si="81"/>
        <v>#DIV/0!</v>
      </c>
      <c r="I106" s="23" t="e">
        <f t="shared" si="81"/>
        <v>#DIV/0!</v>
      </c>
      <c r="J106" s="23" t="e">
        <f t="shared" si="81"/>
        <v>#DIV/0!</v>
      </c>
      <c r="K106" s="23" t="e">
        <f t="shared" si="81"/>
        <v>#DIV/0!</v>
      </c>
      <c r="L106" s="23" t="e">
        <f t="shared" si="81"/>
        <v>#DIV/0!</v>
      </c>
      <c r="M106" s="23" t="e">
        <f t="shared" si="81"/>
        <v>#DIV/0!</v>
      </c>
    </row>
    <row r="107" spans="1:13" ht="12.75">
      <c r="A107" s="507"/>
      <c r="B107" s="480" t="s">
        <v>32</v>
      </c>
      <c r="C107" s="481"/>
      <c r="D107" s="44">
        <f aca="true" t="shared" si="82" ref="D107:M107">D91-D105</f>
        <v>0</v>
      </c>
      <c r="E107" s="44">
        <f t="shared" si="82"/>
        <v>0</v>
      </c>
      <c r="F107" s="44">
        <f t="shared" si="82"/>
        <v>0</v>
      </c>
      <c r="G107" s="44">
        <f t="shared" si="82"/>
        <v>0</v>
      </c>
      <c r="H107" s="44">
        <f t="shared" si="82"/>
        <v>0</v>
      </c>
      <c r="I107" s="44">
        <f t="shared" si="82"/>
        <v>0</v>
      </c>
      <c r="J107" s="44">
        <f t="shared" si="82"/>
        <v>0</v>
      </c>
      <c r="K107" s="44">
        <f t="shared" si="82"/>
        <v>0</v>
      </c>
      <c r="L107" s="44">
        <f t="shared" si="82"/>
        <v>0</v>
      </c>
      <c r="M107" s="44">
        <f t="shared" si="82"/>
        <v>0</v>
      </c>
    </row>
    <row r="108" spans="1:13" ht="12.75">
      <c r="A108" s="508"/>
      <c r="B108" s="480" t="s">
        <v>40</v>
      </c>
      <c r="C108" s="481"/>
      <c r="D108" s="30" t="e">
        <f aca="true" t="shared" si="83" ref="D108:M108">D107/D89</f>
        <v>#DIV/0!</v>
      </c>
      <c r="E108" s="54" t="e">
        <f t="shared" si="83"/>
        <v>#DIV/0!</v>
      </c>
      <c r="F108" s="54" t="e">
        <f t="shared" si="83"/>
        <v>#DIV/0!</v>
      </c>
      <c r="G108" s="54" t="e">
        <f t="shared" si="83"/>
        <v>#DIV/0!</v>
      </c>
      <c r="H108" s="54" t="e">
        <f t="shared" si="83"/>
        <v>#DIV/0!</v>
      </c>
      <c r="I108" s="54" t="e">
        <f t="shared" si="83"/>
        <v>#DIV/0!</v>
      </c>
      <c r="J108" s="54" t="e">
        <f t="shared" si="83"/>
        <v>#DIV/0!</v>
      </c>
      <c r="K108" s="54" t="e">
        <f t="shared" si="83"/>
        <v>#DIV/0!</v>
      </c>
      <c r="L108" s="54" t="e">
        <f t="shared" si="83"/>
        <v>#DIV/0!</v>
      </c>
      <c r="M108" s="54" t="e">
        <f t="shared" si="83"/>
        <v>#DIV/0!</v>
      </c>
    </row>
    <row r="109" spans="2:13" ht="6.75" customHeight="1">
      <c r="B109" s="51"/>
      <c r="C109" s="52"/>
      <c r="D109" s="88"/>
      <c r="E109" s="88"/>
      <c r="F109" s="88"/>
      <c r="G109" s="88"/>
      <c r="H109" s="88"/>
      <c r="I109" s="88"/>
      <c r="J109" s="88"/>
      <c r="K109" s="88"/>
      <c r="L109" s="88"/>
      <c r="M109" s="88"/>
    </row>
    <row r="110" spans="1:13" ht="15.75" customHeight="1">
      <c r="A110" s="502" t="s">
        <v>291</v>
      </c>
      <c r="B110" s="500" t="s">
        <v>292</v>
      </c>
      <c r="C110" s="505"/>
      <c r="D110" s="301" t="e">
        <f>-'Calculation of HTF Request'!C82*(('Operating Budget'!$E$23-'Operating Budget'!$D$23)/'Operating Budget'!$E$23)</f>
        <v>#DIV/0!</v>
      </c>
      <c r="E110" s="301" t="e">
        <f>-'Calculation of HTF Request'!D82*(('Operating Budget'!$E$23-'Operating Budget'!$D$23)/'Operating Budget'!$E$23)</f>
        <v>#DIV/0!</v>
      </c>
      <c r="F110" s="301" t="e">
        <f>-'Calculation of HTF Request'!E82*(('Operating Budget'!$E$23-'Operating Budget'!$D$23)/'Operating Budget'!$E$23)</f>
        <v>#DIV/0!</v>
      </c>
      <c r="G110" s="301" t="e">
        <f>-'Calculation of HTF Request'!F82*(('Operating Budget'!$E$23-'Operating Budget'!$D$23)/'Operating Budget'!$E$23)</f>
        <v>#DIV/0!</v>
      </c>
      <c r="H110" s="301" t="e">
        <f>-'Calculation of HTF Request'!G82*(('Operating Budget'!$E$23-'Operating Budget'!$D$23)/'Operating Budget'!$E$23)</f>
        <v>#DIV/0!</v>
      </c>
      <c r="I110" s="301" t="e">
        <f>-'Calculation of HTF Request'!H82*(('Operating Budget'!$E$23-'Operating Budget'!$D$23)/'Operating Budget'!$E$23)</f>
        <v>#DIV/0!</v>
      </c>
      <c r="J110" s="301" t="e">
        <f>-'Calculation of HTF Request'!I82*(('Operating Budget'!$E$23-'Operating Budget'!$D$23)/'Operating Budget'!$E$23)</f>
        <v>#DIV/0!</v>
      </c>
      <c r="K110" s="301" t="e">
        <f>-'Calculation of HTF Request'!J82*(('Operating Budget'!$E$23-'Operating Budget'!$D$23)/'Operating Budget'!$E$23)</f>
        <v>#DIV/0!</v>
      </c>
      <c r="L110" s="301" t="e">
        <f>-'Calculation of HTF Request'!K82*(('Operating Budget'!$E$23-'Operating Budget'!$D$23)/'Operating Budget'!$E$23)</f>
        <v>#DIV/0!</v>
      </c>
      <c r="M110" s="301" t="e">
        <f>-'Calculation of HTF Request'!L82*(('Operating Budget'!$E$23-'Operating Budget'!$D$23)/'Operating Budget'!$E$23)</f>
        <v>#DIV/0!</v>
      </c>
    </row>
    <row r="111" spans="1:13" s="3" customFormat="1" ht="15.75" customHeight="1">
      <c r="A111" s="503"/>
      <c r="B111" s="302" t="s">
        <v>37</v>
      </c>
      <c r="C111" s="18"/>
      <c r="D111" s="303" t="e">
        <f>(D91+D110)/D105</f>
        <v>#DIV/0!</v>
      </c>
      <c r="E111" s="303" t="e">
        <f aca="true" t="shared" si="84" ref="E111:M111">(E91+E110)/E105</f>
        <v>#DIV/0!</v>
      </c>
      <c r="F111" s="303" t="e">
        <f t="shared" si="84"/>
        <v>#DIV/0!</v>
      </c>
      <c r="G111" s="303" t="e">
        <f t="shared" si="84"/>
        <v>#DIV/0!</v>
      </c>
      <c r="H111" s="303" t="e">
        <f t="shared" si="84"/>
        <v>#DIV/0!</v>
      </c>
      <c r="I111" s="303" t="e">
        <f t="shared" si="84"/>
        <v>#DIV/0!</v>
      </c>
      <c r="J111" s="303" t="e">
        <f t="shared" si="84"/>
        <v>#DIV/0!</v>
      </c>
      <c r="K111" s="303" t="e">
        <f t="shared" si="84"/>
        <v>#DIV/0!</v>
      </c>
      <c r="L111" s="303" t="e">
        <f t="shared" si="84"/>
        <v>#DIV/0!</v>
      </c>
      <c r="M111" s="303" t="e">
        <f t="shared" si="84"/>
        <v>#DIV/0!</v>
      </c>
    </row>
    <row r="112" spans="1:13" ht="12.75">
      <c r="A112" s="503"/>
      <c r="B112" s="24" t="s">
        <v>32</v>
      </c>
      <c r="C112" s="29"/>
      <c r="D112" s="44" t="e">
        <f>(D91+D110)-D105</f>
        <v>#DIV/0!</v>
      </c>
      <c r="E112" s="44" t="e">
        <f aca="true" t="shared" si="85" ref="E112:M112">(E91+E110)-E105</f>
        <v>#DIV/0!</v>
      </c>
      <c r="F112" s="44" t="e">
        <f t="shared" si="85"/>
        <v>#DIV/0!</v>
      </c>
      <c r="G112" s="44" t="e">
        <f t="shared" si="85"/>
        <v>#DIV/0!</v>
      </c>
      <c r="H112" s="44" t="e">
        <f t="shared" si="85"/>
        <v>#DIV/0!</v>
      </c>
      <c r="I112" s="44" t="e">
        <f t="shared" si="85"/>
        <v>#DIV/0!</v>
      </c>
      <c r="J112" s="44" t="e">
        <f t="shared" si="85"/>
        <v>#DIV/0!</v>
      </c>
      <c r="K112" s="44" t="e">
        <f t="shared" si="85"/>
        <v>#DIV/0!</v>
      </c>
      <c r="L112" s="44" t="e">
        <f t="shared" si="85"/>
        <v>#DIV/0!</v>
      </c>
      <c r="M112" s="44" t="e">
        <f t="shared" si="85"/>
        <v>#DIV/0!</v>
      </c>
    </row>
    <row r="113" spans="1:13" ht="12.75">
      <c r="A113" s="504"/>
      <c r="B113" s="24" t="s">
        <v>40</v>
      </c>
      <c r="C113" s="15"/>
      <c r="D113" s="30" t="e">
        <f>D112/D89</f>
        <v>#DIV/0!</v>
      </c>
      <c r="E113" s="30" t="e">
        <f aca="true" t="shared" si="86" ref="E113:M113">E112/E89</f>
        <v>#DIV/0!</v>
      </c>
      <c r="F113" s="30" t="e">
        <f t="shared" si="86"/>
        <v>#DIV/0!</v>
      </c>
      <c r="G113" s="30" t="e">
        <f t="shared" si="86"/>
        <v>#DIV/0!</v>
      </c>
      <c r="H113" s="30" t="e">
        <f t="shared" si="86"/>
        <v>#DIV/0!</v>
      </c>
      <c r="I113" s="30" t="e">
        <f t="shared" si="86"/>
        <v>#DIV/0!</v>
      </c>
      <c r="J113" s="30" t="e">
        <f t="shared" si="86"/>
        <v>#DIV/0!</v>
      </c>
      <c r="K113" s="30" t="e">
        <f t="shared" si="86"/>
        <v>#DIV/0!</v>
      </c>
      <c r="L113" s="30" t="e">
        <f t="shared" si="86"/>
        <v>#DIV/0!</v>
      </c>
      <c r="M113" s="30" t="e">
        <f t="shared" si="86"/>
        <v>#DIV/0!</v>
      </c>
    </row>
    <row r="114" ht="13.5" thickBot="1"/>
    <row r="115" spans="2:13" ht="12.75">
      <c r="B115" s="494" t="s">
        <v>267</v>
      </c>
      <c r="C115" s="495"/>
      <c r="D115" s="495"/>
      <c r="E115" s="495"/>
      <c r="F115" s="496"/>
      <c r="G115" s="497" t="s">
        <v>268</v>
      </c>
      <c r="H115" s="498"/>
      <c r="I115" s="293">
        <v>0</v>
      </c>
      <c r="J115" s="272"/>
      <c r="K115" s="509" t="s">
        <v>269</v>
      </c>
      <c r="L115" s="510"/>
      <c r="M115" s="511"/>
    </row>
    <row r="116" spans="2:13" ht="12.75">
      <c r="B116" s="276"/>
      <c r="C116" s="294" t="s">
        <v>270</v>
      </c>
      <c r="D116" s="294" t="s">
        <v>271</v>
      </c>
      <c r="E116" s="294" t="s">
        <v>272</v>
      </c>
      <c r="F116" s="295" t="s">
        <v>273</v>
      </c>
      <c r="G116" s="499" t="s">
        <v>274</v>
      </c>
      <c r="H116" s="500"/>
      <c r="I116" s="76">
        <v>0</v>
      </c>
      <c r="J116" s="501" t="s">
        <v>275</v>
      </c>
      <c r="K116" s="275" t="s">
        <v>270</v>
      </c>
      <c r="L116" s="273" t="s">
        <v>276</v>
      </c>
      <c r="M116" s="274" t="s">
        <v>273</v>
      </c>
    </row>
    <row r="117" spans="2:13" ht="12.75">
      <c r="B117" s="276" t="str">
        <f aca="true" t="shared" si="87" ref="B117:B126">IF(B19&lt;1," ",B19)</f>
        <v>Debt Source 1</v>
      </c>
      <c r="C117" s="271">
        <v>0</v>
      </c>
      <c r="D117" s="75">
        <v>0</v>
      </c>
      <c r="E117" s="288">
        <v>0</v>
      </c>
      <c r="F117" s="277" t="e">
        <f aca="true" t="shared" si="88" ref="F117:F126">-(PMT(E117/12,D117,C117))*12</f>
        <v>#NUM!</v>
      </c>
      <c r="G117" s="499" t="s">
        <v>277</v>
      </c>
      <c r="H117" s="500"/>
      <c r="I117" s="278">
        <f>I115*I116</f>
        <v>0</v>
      </c>
      <c r="J117" s="501"/>
      <c r="K117" s="292">
        <f>C117</f>
        <v>0</v>
      </c>
      <c r="L117" s="288">
        <v>0</v>
      </c>
      <c r="M117" s="277">
        <f>K117*-L117</f>
        <v>0</v>
      </c>
    </row>
    <row r="118" spans="2:13" ht="12.75">
      <c r="B118" s="276" t="str">
        <f t="shared" si="87"/>
        <v>Debt Source 2</v>
      </c>
      <c r="C118" s="271">
        <v>0</v>
      </c>
      <c r="D118" s="75">
        <v>0</v>
      </c>
      <c r="E118" s="288">
        <v>0</v>
      </c>
      <c r="F118" s="277" t="e">
        <f t="shared" si="88"/>
        <v>#NUM!</v>
      </c>
      <c r="G118" s="499" t="s">
        <v>278</v>
      </c>
      <c r="H118" s="500"/>
      <c r="I118" s="271">
        <v>0</v>
      </c>
      <c r="J118" s="501"/>
      <c r="K118" s="279"/>
      <c r="L118" s="63"/>
      <c r="M118" s="280"/>
    </row>
    <row r="119" spans="2:13" ht="13.5" thickBot="1">
      <c r="B119" s="276" t="str">
        <f t="shared" si="87"/>
        <v>Debt Source 3</v>
      </c>
      <c r="C119" s="271">
        <v>0</v>
      </c>
      <c r="D119" s="75">
        <v>0</v>
      </c>
      <c r="E119" s="288">
        <v>0</v>
      </c>
      <c r="F119" s="277" t="e">
        <f t="shared" si="88"/>
        <v>#NUM!</v>
      </c>
      <c r="G119" s="492" t="s">
        <v>279</v>
      </c>
      <c r="H119" s="493"/>
      <c r="I119" s="281">
        <f>I115+I117-I118</f>
        <v>0</v>
      </c>
      <c r="J119" s="282">
        <f>IF(I119&lt;=0,0,I119+SUM(D30:M30,D67:M67,D104:M104))</f>
        <v>0</v>
      </c>
      <c r="K119" s="283"/>
      <c r="L119" s="284"/>
      <c r="M119" s="285"/>
    </row>
    <row r="120" spans="2:6" ht="12.75">
      <c r="B120" s="276" t="str">
        <f t="shared" si="87"/>
        <v>Debt Source 4</v>
      </c>
      <c r="C120" s="271">
        <v>0</v>
      </c>
      <c r="D120" s="75">
        <v>0</v>
      </c>
      <c r="E120" s="288">
        <v>0</v>
      </c>
      <c r="F120" s="277" t="e">
        <f t="shared" si="88"/>
        <v>#NUM!</v>
      </c>
    </row>
    <row r="121" spans="2:6" ht="12.75">
      <c r="B121" s="276" t="str">
        <f t="shared" si="87"/>
        <v>Debt Source 5</v>
      </c>
      <c r="C121" s="271">
        <v>0</v>
      </c>
      <c r="D121" s="75">
        <v>0</v>
      </c>
      <c r="E121" s="288">
        <v>0</v>
      </c>
      <c r="F121" s="277" t="e">
        <f t="shared" si="88"/>
        <v>#NUM!</v>
      </c>
    </row>
    <row r="122" spans="2:6" ht="12.75">
      <c r="B122" s="276" t="str">
        <f t="shared" si="87"/>
        <v>Debt Source 6</v>
      </c>
      <c r="C122" s="271">
        <v>0</v>
      </c>
      <c r="D122" s="75">
        <v>0</v>
      </c>
      <c r="E122" s="288">
        <v>0</v>
      </c>
      <c r="F122" s="277" t="e">
        <f t="shared" si="88"/>
        <v>#NUM!</v>
      </c>
    </row>
    <row r="123" spans="2:6" ht="12.75">
      <c r="B123" s="276" t="str">
        <f t="shared" si="87"/>
        <v>Debt Source 7</v>
      </c>
      <c r="C123" s="271">
        <v>0</v>
      </c>
      <c r="D123" s="75">
        <v>0</v>
      </c>
      <c r="E123" s="288">
        <v>0</v>
      </c>
      <c r="F123" s="277" t="e">
        <f t="shared" si="88"/>
        <v>#NUM!</v>
      </c>
    </row>
    <row r="124" spans="2:6" ht="12.75">
      <c r="B124" s="276" t="str">
        <f t="shared" si="87"/>
        <v>Debt Source 8</v>
      </c>
      <c r="C124" s="271">
        <v>0</v>
      </c>
      <c r="D124" s="75">
        <v>0</v>
      </c>
      <c r="E124" s="288">
        <v>0</v>
      </c>
      <c r="F124" s="277" t="e">
        <f t="shared" si="88"/>
        <v>#NUM!</v>
      </c>
    </row>
    <row r="125" spans="2:6" ht="12.75">
      <c r="B125" s="276" t="str">
        <f t="shared" si="87"/>
        <v>Debt Source 9</v>
      </c>
      <c r="C125" s="271">
        <v>0</v>
      </c>
      <c r="D125" s="75">
        <v>0</v>
      </c>
      <c r="E125" s="288">
        <v>0</v>
      </c>
      <c r="F125" s="277" t="e">
        <f t="shared" si="88"/>
        <v>#NUM!</v>
      </c>
    </row>
    <row r="126" spans="2:6" ht="13.5" thickBot="1">
      <c r="B126" s="286" t="str">
        <f t="shared" si="87"/>
        <v>Debt Source 10</v>
      </c>
      <c r="C126" s="289">
        <v>0</v>
      </c>
      <c r="D126" s="290">
        <v>0</v>
      </c>
      <c r="E126" s="291">
        <v>0</v>
      </c>
      <c r="F126" s="287" t="e">
        <f t="shared" si="88"/>
        <v>#NUM!</v>
      </c>
    </row>
  </sheetData>
  <sheetProtection password="D9ED" sheet="1" objects="1" scenarios="1"/>
  <mergeCells count="100">
    <mergeCell ref="A32:A34"/>
    <mergeCell ref="A36:A39"/>
    <mergeCell ref="B36:C36"/>
    <mergeCell ref="A73:A76"/>
    <mergeCell ref="B73:C73"/>
    <mergeCell ref="B43:C43"/>
    <mergeCell ref="B48:C48"/>
    <mergeCell ref="B47:C47"/>
    <mergeCell ref="B46:C46"/>
    <mergeCell ref="B56:C56"/>
    <mergeCell ref="B93:C93"/>
    <mergeCell ref="B94:C94"/>
    <mergeCell ref="B91:C91"/>
    <mergeCell ref="B83:C83"/>
    <mergeCell ref="B84:C84"/>
    <mergeCell ref="B88:C88"/>
    <mergeCell ref="B89:C89"/>
    <mergeCell ref="B87:C87"/>
    <mergeCell ref="B85:C85"/>
    <mergeCell ref="B86:C86"/>
    <mergeCell ref="A110:A113"/>
    <mergeCell ref="B110:C110"/>
    <mergeCell ref="A69:A71"/>
    <mergeCell ref="A106:A108"/>
    <mergeCell ref="K115:M115"/>
    <mergeCell ref="B95:C95"/>
    <mergeCell ref="B96:C96"/>
    <mergeCell ref="B97:C97"/>
    <mergeCell ref="B98:C98"/>
    <mergeCell ref="B99:C99"/>
    <mergeCell ref="G116:H116"/>
    <mergeCell ref="J116:J118"/>
    <mergeCell ref="G117:H117"/>
    <mergeCell ref="G118:H118"/>
    <mergeCell ref="B100:C100"/>
    <mergeCell ref="B101:C101"/>
    <mergeCell ref="B102:C102"/>
    <mergeCell ref="B103:C103"/>
    <mergeCell ref="B9:C9"/>
    <mergeCell ref="B19:C19"/>
    <mergeCell ref="G119:H119"/>
    <mergeCell ref="B104:C104"/>
    <mergeCell ref="B115:F115"/>
    <mergeCell ref="G115:H115"/>
    <mergeCell ref="B105:C105"/>
    <mergeCell ref="B106:C106"/>
    <mergeCell ref="B107:C107"/>
    <mergeCell ref="B108:C108"/>
    <mergeCell ref="C2:E2"/>
    <mergeCell ref="B31:C31"/>
    <mergeCell ref="B68:C68"/>
    <mergeCell ref="F1:I1"/>
    <mergeCell ref="B30:C30"/>
    <mergeCell ref="G2:H2"/>
    <mergeCell ref="C3:E3"/>
    <mergeCell ref="B1:E1"/>
    <mergeCell ref="B15:C15"/>
    <mergeCell ref="B49:C49"/>
    <mergeCell ref="B8:C8"/>
    <mergeCell ref="B45:C45"/>
    <mergeCell ref="B14:C14"/>
    <mergeCell ref="B12:C12"/>
    <mergeCell ref="B11:C11"/>
    <mergeCell ref="B10:C10"/>
    <mergeCell ref="B21:C21"/>
    <mergeCell ref="B29:C29"/>
    <mergeCell ref="B13:C13"/>
    <mergeCell ref="B17:C17"/>
    <mergeCell ref="B80:C80"/>
    <mergeCell ref="B20:C20"/>
    <mergeCell ref="B6:C6"/>
    <mergeCell ref="B5:C5"/>
    <mergeCell ref="B42:C42"/>
    <mergeCell ref="B71:C71"/>
    <mergeCell ref="B70:C70"/>
    <mergeCell ref="B69:C69"/>
    <mergeCell ref="B54:C54"/>
    <mergeCell ref="B52:C52"/>
    <mergeCell ref="B82:C82"/>
    <mergeCell ref="B65:C65"/>
    <mergeCell ref="B66:C66"/>
    <mergeCell ref="B67:C67"/>
    <mergeCell ref="B60:C60"/>
    <mergeCell ref="B61:C61"/>
    <mergeCell ref="B62:C62"/>
    <mergeCell ref="B63:C63"/>
    <mergeCell ref="B64:C64"/>
    <mergeCell ref="B79:C79"/>
    <mergeCell ref="B59:C59"/>
    <mergeCell ref="B28:C28"/>
    <mergeCell ref="B27:C27"/>
    <mergeCell ref="B26:C26"/>
    <mergeCell ref="B51:C51"/>
    <mergeCell ref="B50:C50"/>
    <mergeCell ref="B25:C25"/>
    <mergeCell ref="B24:C24"/>
    <mergeCell ref="B23:C23"/>
    <mergeCell ref="B22:C22"/>
    <mergeCell ref="B57:C57"/>
    <mergeCell ref="B58:C58"/>
  </mergeCells>
  <conditionalFormatting sqref="D32:M32">
    <cfRule type="cellIs" priority="49" dxfId="35" operator="lessThan">
      <formula>1</formula>
    </cfRule>
  </conditionalFormatting>
  <conditionalFormatting sqref="D69:M69">
    <cfRule type="cellIs" priority="46" dxfId="35" operator="lessThan">
      <formula>1</formula>
    </cfRule>
  </conditionalFormatting>
  <conditionalFormatting sqref="D106:M106">
    <cfRule type="cellIs" priority="44" dxfId="35" operator="lessThan">
      <formula>1</formula>
    </cfRule>
  </conditionalFormatting>
  <conditionalFormatting sqref="D33:M34 D70:M71 D107:M108">
    <cfRule type="cellIs" priority="42" dxfId="0" operator="lessThan">
      <formula>0</formula>
    </cfRule>
  </conditionalFormatting>
  <conditionalFormatting sqref="D50:M50 D87:M87 D13:M13">
    <cfRule type="cellIs" priority="41" dxfId="0" operator="lessThan">
      <formula>0</formula>
    </cfRule>
  </conditionalFormatting>
  <conditionalFormatting sqref="D35:M35">
    <cfRule type="cellIs" priority="40" dxfId="0" operator="lessThan">
      <formula>0</formula>
    </cfRule>
  </conditionalFormatting>
  <conditionalFormatting sqref="D37:M37">
    <cfRule type="cellIs" priority="39" dxfId="35" operator="lessThan">
      <formula>1</formula>
    </cfRule>
  </conditionalFormatting>
  <conditionalFormatting sqref="D38:M39">
    <cfRule type="cellIs" priority="38" dxfId="0" operator="lessThan">
      <formula>0</formula>
    </cfRule>
  </conditionalFormatting>
  <conditionalFormatting sqref="D72:M72">
    <cfRule type="cellIs" priority="37" dxfId="0" operator="lessThan">
      <formula>0</formula>
    </cfRule>
  </conditionalFormatting>
  <conditionalFormatting sqref="D74:M74">
    <cfRule type="cellIs" priority="36" dxfId="35" operator="lessThan">
      <formula>1</formula>
    </cfRule>
  </conditionalFormatting>
  <conditionalFormatting sqref="D75:M76">
    <cfRule type="cellIs" priority="35" dxfId="0" operator="lessThan">
      <formula>0</formula>
    </cfRule>
  </conditionalFormatting>
  <conditionalFormatting sqref="D109:M109">
    <cfRule type="cellIs" priority="34" dxfId="0" operator="lessThan">
      <formula>0</formula>
    </cfRule>
  </conditionalFormatting>
  <conditionalFormatting sqref="D111:M111">
    <cfRule type="cellIs" priority="33" dxfId="35" operator="lessThan">
      <formula>1</formula>
    </cfRule>
  </conditionalFormatting>
  <conditionalFormatting sqref="D112:M113">
    <cfRule type="cellIs" priority="32" dxfId="0" operator="lessThan">
      <formula>0</formula>
    </cfRule>
  </conditionalFormatting>
  <conditionalFormatting sqref="D36">
    <cfRule type="cellIs" priority="31" dxfId="4" operator="greaterThan">
      <formula>1000000</formula>
    </cfRule>
  </conditionalFormatting>
  <conditionalFormatting sqref="E36">
    <cfRule type="expression" priority="29" dxfId="4">
      <formula>SUM($D36:$E36)&gt;1000000</formula>
    </cfRule>
  </conditionalFormatting>
  <conditionalFormatting sqref="F36">
    <cfRule type="expression" priority="28" dxfId="4">
      <formula>SUM($D36:$F36)&gt;1000000</formula>
    </cfRule>
  </conditionalFormatting>
  <conditionalFormatting sqref="G36">
    <cfRule type="expression" priority="27" dxfId="4">
      <formula>SUM($D36:$G36)&gt;1000000</formula>
    </cfRule>
  </conditionalFormatting>
  <conditionalFormatting sqref="H36">
    <cfRule type="expression" priority="26" dxfId="4">
      <formula>SUM($D36:$H36)&gt;1000000</formula>
    </cfRule>
  </conditionalFormatting>
  <conditionalFormatting sqref="I36">
    <cfRule type="expression" priority="25" dxfId="4">
      <formula>SUM($D36:$I36)&gt;1000000</formula>
    </cfRule>
  </conditionalFormatting>
  <conditionalFormatting sqref="J36">
    <cfRule type="expression" priority="24" dxfId="4">
      <formula>SUM($D$36:$J$36)&gt;1000000</formula>
    </cfRule>
  </conditionalFormatting>
  <conditionalFormatting sqref="K36">
    <cfRule type="expression" priority="23" dxfId="4">
      <formula>SUM($D$36:$K$36)&gt;1000000</formula>
    </cfRule>
  </conditionalFormatting>
  <conditionalFormatting sqref="L36">
    <cfRule type="expression" priority="22" dxfId="4">
      <formula>SUM($D$36:$L$36)&gt;1000000</formula>
    </cfRule>
  </conditionalFormatting>
  <conditionalFormatting sqref="M36">
    <cfRule type="expression" priority="21" dxfId="4">
      <formula>SUM($D$36:$M$36)&gt;1000000</formula>
    </cfRule>
  </conditionalFormatting>
  <conditionalFormatting sqref="D73">
    <cfRule type="expression" priority="20" dxfId="4">
      <formula>SUM($D$36:$M$36,$D$73)&gt;1000000</formula>
    </cfRule>
  </conditionalFormatting>
  <conditionalFormatting sqref="E73">
    <cfRule type="expression" priority="19" dxfId="4">
      <formula>SUM($D$36:$M$36,$D$73:$E$73)&gt;1000000</formula>
    </cfRule>
  </conditionalFormatting>
  <conditionalFormatting sqref="F73">
    <cfRule type="expression" priority="18" dxfId="4">
      <formula>SUM($D$36:$M$36,$D$73:$F$73)&gt;1000000</formula>
    </cfRule>
  </conditionalFormatting>
  <conditionalFormatting sqref="G73">
    <cfRule type="expression" priority="17" dxfId="4">
      <formula>SUM($D$36:$M$36,$D$73:$G$73)&gt;1000000</formula>
    </cfRule>
  </conditionalFormatting>
  <conditionalFormatting sqref="H73">
    <cfRule type="expression" priority="16" dxfId="4">
      <formula>SUM($D$36:$M$36,$D$73:$H$73)&gt;1000000</formula>
    </cfRule>
  </conditionalFormatting>
  <conditionalFormatting sqref="I73">
    <cfRule type="expression" priority="15" dxfId="4">
      <formula>SUM($D$36:$M$36,$D$73:$I$73)&gt;1000000</formula>
    </cfRule>
  </conditionalFormatting>
  <conditionalFormatting sqref="J73">
    <cfRule type="expression" priority="14" dxfId="4">
      <formula>SUM($D$36:$M$36,$D$73:$J$73)&gt;1000000</formula>
    </cfRule>
  </conditionalFormatting>
  <conditionalFormatting sqref="K73">
    <cfRule type="expression" priority="13" dxfId="4">
      <formula>SUM($D$36:$M$36,$D$73:$K$73)&gt;1000000</formula>
    </cfRule>
  </conditionalFormatting>
  <conditionalFormatting sqref="L73">
    <cfRule type="expression" priority="12" dxfId="4">
      <formula>SUM($D$36:$M$36,$D$73:$L$73)&gt;1000000</formula>
    </cfRule>
  </conditionalFormatting>
  <conditionalFormatting sqref="M73">
    <cfRule type="expression" priority="11" dxfId="4">
      <formula>SUM($D$36:$M$36,$D$73:$M$73)&gt;1000000</formula>
    </cfRule>
  </conditionalFormatting>
  <conditionalFormatting sqref="D110">
    <cfRule type="expression" priority="10" dxfId="4">
      <formula>SUM($D$36:$M$36,$D$73:$M$73,$D$110)&gt;1000000</formula>
    </cfRule>
  </conditionalFormatting>
  <conditionalFormatting sqref="E110">
    <cfRule type="expression" priority="9" dxfId="4">
      <formula>SUM($D$36:$M$36,$D$73:$M$73,$D$110:$E$110)&gt;1000000</formula>
    </cfRule>
  </conditionalFormatting>
  <conditionalFormatting sqref="F110">
    <cfRule type="expression" priority="8" dxfId="4">
      <formula>SUM($D$36:$M$36,$D$73:$M$73,$D$110:$F$110)&gt;1000000</formula>
    </cfRule>
  </conditionalFormatting>
  <conditionalFormatting sqref="G110">
    <cfRule type="expression" priority="7" dxfId="4">
      <formula>SUM($D$36:$M$36,$D$73:$M$73,$D$110:$G$110)&gt;1000000</formula>
    </cfRule>
  </conditionalFormatting>
  <conditionalFormatting sqref="H110">
    <cfRule type="expression" priority="6" dxfId="4">
      <formula>SUM($D$36:$M$36,$D$73:$M$73,$D$110:$H$110)&gt;1000000</formula>
    </cfRule>
  </conditionalFormatting>
  <conditionalFormatting sqref="I110">
    <cfRule type="expression" priority="5" dxfId="4">
      <formula>SUM($D$36:$M$36,$D$73:$M$73,$D$110:$I$110)&gt;1000000</formula>
    </cfRule>
  </conditionalFormatting>
  <conditionalFormatting sqref="J110">
    <cfRule type="expression" priority="4" dxfId="4">
      <formula>SUM($D$36:$M$36,$D$73:$M$73,$D$110:$J$110)&gt;1000000</formula>
    </cfRule>
  </conditionalFormatting>
  <conditionalFormatting sqref="K110">
    <cfRule type="expression" priority="3" dxfId="4">
      <formula>SUM($D$36:$M$36,$D$73:$M$73,$D$110:$K$110)&gt;1000000</formula>
    </cfRule>
  </conditionalFormatting>
  <conditionalFormatting sqref="L110">
    <cfRule type="expression" priority="2" dxfId="4">
      <formula>SUM($D$36:$M$36,$D$73:$M$73,$D$110:$L$110)&gt;1000000</formula>
    </cfRule>
  </conditionalFormatting>
  <conditionalFormatting sqref="M110">
    <cfRule type="expression" priority="1" dxfId="4">
      <formula>SUM($D$36:$M$36,$D$73:$M$73,$D$110:$M$110)&gt;1000000</formula>
    </cfRule>
  </conditionalFormatting>
  <printOptions horizontalCentered="1"/>
  <pageMargins left="0" right="0" top="2" bottom="0" header="0.3" footer="0"/>
  <pageSetup fitToHeight="0" fitToWidth="1" horizontalDpi="600" verticalDpi="600" orientation="landscape" scale="70" r:id="rId3"/>
  <headerFooter scaleWithDoc="0" alignWithMargins="0">
    <oddHeader xml:space="preserve">&amp;C&amp;"Arial,Bold"&amp;18Nevada Housing Division
Housing Trust Fund Application
Exhibit A: Project Financials and Budgets </oddHeader>
  </headerFooter>
  <rowBreaks count="2" manualBreakCount="2">
    <brk id="40" max="12" man="1"/>
    <brk id="77" max="12" man="1"/>
  </rowBreaks>
  <legacyDrawing r:id="rId2"/>
</worksheet>
</file>

<file path=xl/worksheets/sheet5.xml><?xml version="1.0" encoding="utf-8"?>
<worksheet xmlns="http://schemas.openxmlformats.org/spreadsheetml/2006/main" xmlns:r="http://schemas.openxmlformats.org/officeDocument/2006/relationships">
  <sheetPr codeName="Sheet5"/>
  <dimension ref="A1:M92"/>
  <sheetViews>
    <sheetView tabSelected="1" zoomScalePageLayoutView="0" workbookViewId="0" topLeftCell="A1">
      <selection activeCell="B7" sqref="B7"/>
    </sheetView>
  </sheetViews>
  <sheetFormatPr defaultColWidth="9.140625" defaultRowHeight="12.75"/>
  <cols>
    <col min="1" max="1" width="15.421875" style="0" customWidth="1"/>
    <col min="2" max="2" width="18.140625" style="0" bestFit="1" customWidth="1"/>
    <col min="3" max="10" width="15.7109375" style="0" customWidth="1"/>
    <col min="11" max="11" width="15.57421875" style="0" customWidth="1"/>
    <col min="12" max="12" width="15.7109375" style="0" customWidth="1"/>
    <col min="13" max="17" width="9.7109375" style="0" bestFit="1" customWidth="1"/>
  </cols>
  <sheetData>
    <row r="1" spans="1:8" ht="21" thickBot="1">
      <c r="A1" s="431" t="s">
        <v>207</v>
      </c>
      <c r="B1" s="431"/>
      <c r="C1" s="431"/>
      <c r="D1" s="432"/>
      <c r="E1" s="391" t="s">
        <v>191</v>
      </c>
      <c r="F1" s="392"/>
      <c r="G1" s="392"/>
      <c r="H1" s="427"/>
    </row>
    <row r="2" spans="1:10" ht="13.5" thickBot="1">
      <c r="A2" s="210" t="s">
        <v>5</v>
      </c>
      <c r="B2" s="395" t="str">
        <f>IF('Operating Budget'!C3&lt;1," ",'Operating Budget'!C3)</f>
        <v> </v>
      </c>
      <c r="C2" s="395" t="e">
        <f>IF('Operating Budget'!#REF!&lt;1," ",'Operating Budget'!#REF!)</f>
        <v>#REF!</v>
      </c>
      <c r="D2" s="487" t="e">
        <f>IF('Operating Budget'!#REF!&lt;1," ",'Operating Budget'!#REF!)</f>
        <v>#REF!</v>
      </c>
      <c r="E2" s="212" t="s">
        <v>126</v>
      </c>
      <c r="F2" s="406" t="str">
        <f>IF('Operating Budget'!C2&lt;1," ",'Operating Budget'!C2)</f>
        <v> </v>
      </c>
      <c r="G2" s="406"/>
      <c r="H2" s="147"/>
      <c r="I2" s="96"/>
      <c r="J2" s="93"/>
    </row>
    <row r="3" spans="1:10" ht="13.5" thickBot="1">
      <c r="A3" s="211" t="s">
        <v>196</v>
      </c>
      <c r="B3" s="539" t="str">
        <f>IF('Operating Budget'!C4&lt;1," ",'Operating Budget'!C4)</f>
        <v> </v>
      </c>
      <c r="C3" s="539"/>
      <c r="D3" s="540"/>
      <c r="E3" s="97" t="s">
        <v>7</v>
      </c>
      <c r="F3" s="98">
        <v>0.02</v>
      </c>
      <c r="G3" s="97" t="s">
        <v>8</v>
      </c>
      <c r="H3" s="99">
        <v>0.03</v>
      </c>
      <c r="J3" s="63"/>
    </row>
    <row r="4" spans="1:10" ht="12.75">
      <c r="A4" s="104"/>
      <c r="B4" s="94"/>
      <c r="C4" s="63"/>
      <c r="E4" s="105"/>
      <c r="F4" s="95"/>
      <c r="G4" s="105"/>
      <c r="H4" s="95"/>
      <c r="J4" s="63"/>
    </row>
    <row r="5" spans="1:10" ht="19.5" thickBot="1">
      <c r="A5" s="541" t="s">
        <v>218</v>
      </c>
      <c r="B5" s="541"/>
      <c r="C5" s="541"/>
      <c r="D5" s="541"/>
      <c r="E5" s="541"/>
      <c r="F5" s="95"/>
      <c r="G5" s="105"/>
      <c r="H5" s="95"/>
      <c r="J5" s="63"/>
    </row>
    <row r="6" spans="1:10" ht="28.5" customHeight="1">
      <c r="A6" s="125" t="s">
        <v>208</v>
      </c>
      <c r="B6" s="126" t="s">
        <v>224</v>
      </c>
      <c r="C6" s="546" t="s">
        <v>299</v>
      </c>
      <c r="D6" s="547"/>
      <c r="E6" s="127"/>
      <c r="G6" s="105"/>
      <c r="H6" s="95"/>
      <c r="J6" s="63"/>
    </row>
    <row r="7" spans="1:10" ht="12.75">
      <c r="A7" s="128" t="s">
        <v>225</v>
      </c>
      <c r="B7" s="224" t="e">
        <f>SUMIF('[1]Operating Budget'!B12:B21,A7,'[1]Operating Budget'!E12:E21)+SUMIF('[1]Operating Budget'!B28:B37,A7,'[1]Operating Budget'!E28:E37)</f>
        <v>#VALUE!</v>
      </c>
      <c r="C7" s="557">
        <v>207000</v>
      </c>
      <c r="D7" s="558"/>
      <c r="E7" s="230" t="e">
        <f>B7*C7</f>
        <v>#VALUE!</v>
      </c>
      <c r="G7" s="105"/>
      <c r="H7" s="95"/>
      <c r="J7" s="63"/>
    </row>
    <row r="8" spans="1:10" ht="12.75">
      <c r="A8" s="128" t="s">
        <v>209</v>
      </c>
      <c r="B8" s="224">
        <f>SUMIF('[1]Operating Budget'!B12:B21,A8,'[1]Operating Budget'!E12:E21)+SUMIF('[1]Operating Budget'!B28:B37,A8,'[1]Operating Budget'!E28:E37)</f>
        <v>0</v>
      </c>
      <c r="C8" s="557">
        <v>230000</v>
      </c>
      <c r="D8" s="558"/>
      <c r="E8" s="230">
        <f>B8*C8</f>
        <v>0</v>
      </c>
      <c r="G8" s="105"/>
      <c r="H8" s="95"/>
      <c r="J8" s="63"/>
    </row>
    <row r="9" spans="1:10" ht="12.75">
      <c r="A9" s="128" t="s">
        <v>226</v>
      </c>
      <c r="B9" s="224">
        <f>SUMIF('[1]Operating Budget'!B12:B21,A9,'[1]Operating Budget'!E12:E21)+SUMIF('[1]Operating Budget'!B28:B37,A9,'[1]Operating Budget'!E28:E37)</f>
        <v>0</v>
      </c>
      <c r="C9" s="557">
        <v>287500</v>
      </c>
      <c r="D9" s="558"/>
      <c r="E9" s="230">
        <f>B9*C9</f>
        <v>0</v>
      </c>
      <c r="G9" s="105"/>
      <c r="H9" s="95"/>
      <c r="J9" s="63"/>
    </row>
    <row r="10" spans="1:10" ht="12.75">
      <c r="A10" s="128" t="s">
        <v>227</v>
      </c>
      <c r="B10" s="224">
        <f>SUMIF('[1]Operating Budget'!B12:B21,A10,'[1]Operating Budget'!E12:E21)+SUMIF('[1]Operating Budget'!B28:B37,A10,'[1]Operating Budget'!E28:E37)</f>
        <v>0</v>
      </c>
      <c r="C10" s="557">
        <v>304750</v>
      </c>
      <c r="D10" s="558"/>
      <c r="E10" s="230">
        <f>B10*C10</f>
        <v>0</v>
      </c>
      <c r="G10" s="105"/>
      <c r="H10" s="95"/>
      <c r="J10" s="63"/>
    </row>
    <row r="11" spans="1:10" ht="13.5" thickBot="1">
      <c r="A11" s="128" t="s">
        <v>228</v>
      </c>
      <c r="B11" s="224">
        <f>SUMIF('[1]Operating Budget'!B12:B21,A11,'[1]Operating Budget'!E12:E21)+SUMIF('[1]Operating Budget'!B28:B37,A11,'[1]Operating Budget'!E28:E37)</f>
        <v>0</v>
      </c>
      <c r="C11" s="557">
        <v>345000</v>
      </c>
      <c r="D11" s="558"/>
      <c r="E11" s="230">
        <f>B11*C11</f>
        <v>0</v>
      </c>
      <c r="F11" s="304"/>
      <c r="G11" s="105"/>
      <c r="H11" s="95"/>
      <c r="J11" s="63"/>
    </row>
    <row r="12" spans="1:10" ht="13.5" thickBot="1">
      <c r="A12" s="565" t="s">
        <v>210</v>
      </c>
      <c r="B12" s="566"/>
      <c r="C12" s="566"/>
      <c r="D12" s="567"/>
      <c r="E12" s="563" t="e">
        <f>SUM(E7:E11)</f>
        <v>#VALUE!</v>
      </c>
      <c r="F12" s="564"/>
      <c r="G12" s="105"/>
      <c r="H12" s="95"/>
      <c r="J12" s="63"/>
    </row>
    <row r="13" spans="1:10" ht="12.75">
      <c r="A13" s="306"/>
      <c r="B13" s="307"/>
      <c r="C13" s="307"/>
      <c r="D13" s="307"/>
      <c r="E13" s="308"/>
      <c r="F13" s="308"/>
      <c r="G13" s="105"/>
      <c r="H13" s="95"/>
      <c r="J13" s="63"/>
    </row>
    <row r="14" spans="1:10" ht="19.5" thickBot="1">
      <c r="A14" s="541" t="s">
        <v>218</v>
      </c>
      <c r="B14" s="541"/>
      <c r="C14" s="541"/>
      <c r="D14" s="541"/>
      <c r="E14" s="541"/>
      <c r="F14" s="95"/>
      <c r="G14" s="105"/>
      <c r="H14" s="95"/>
      <c r="J14" s="63"/>
    </row>
    <row r="15" spans="1:10" ht="28.5" customHeight="1">
      <c r="A15" s="125" t="s">
        <v>208</v>
      </c>
      <c r="B15" s="126" t="s">
        <v>224</v>
      </c>
      <c r="C15" s="546" t="s">
        <v>300</v>
      </c>
      <c r="D15" s="547"/>
      <c r="E15" s="127"/>
      <c r="G15" s="105"/>
      <c r="H15" s="95"/>
      <c r="J15" s="63"/>
    </row>
    <row r="16" spans="1:10" ht="12.75">
      <c r="A16" s="128" t="s">
        <v>225</v>
      </c>
      <c r="B16" s="224">
        <f>SUMIF('[1]Operating Budget'!B21:B30,A16,'[1]Operating Budget'!E21:E30)+SUMIF('[1]Operating Budget'!B37:B46,A16,'[1]Operating Budget'!E37:E46)</f>
        <v>0</v>
      </c>
      <c r="C16" s="557">
        <v>225400</v>
      </c>
      <c r="D16" s="558"/>
      <c r="E16" s="230">
        <f>B16*C16</f>
        <v>0</v>
      </c>
      <c r="G16" s="105"/>
      <c r="H16" s="95"/>
      <c r="J16" s="63"/>
    </row>
    <row r="17" spans="1:10" ht="12.75">
      <c r="A17" s="128" t="s">
        <v>209</v>
      </c>
      <c r="B17" s="224">
        <f>SUMIF('[1]Operating Budget'!B21:B30,A17,'[1]Operating Budget'!E21:E30)+SUMIF('[1]Operating Budget'!B37:B46,A17,'[1]Operating Budget'!E37:E46)</f>
        <v>0</v>
      </c>
      <c r="C17" s="557">
        <v>257600</v>
      </c>
      <c r="D17" s="558"/>
      <c r="E17" s="230">
        <f>B17*C17</f>
        <v>0</v>
      </c>
      <c r="G17" s="105"/>
      <c r="H17" s="95"/>
      <c r="J17" s="63"/>
    </row>
    <row r="18" spans="1:10" ht="12.75">
      <c r="A18" s="128" t="s">
        <v>226</v>
      </c>
      <c r="B18" s="224">
        <f>SUMIF('[1]Operating Budget'!B21:B30,A18,'[1]Operating Budget'!E21:E30)+SUMIF('[1]Operating Budget'!B37:B46,A18,'[1]Operating Budget'!E37:E46)</f>
        <v>0</v>
      </c>
      <c r="C18" s="557">
        <v>315100</v>
      </c>
      <c r="D18" s="558"/>
      <c r="E18" s="230">
        <f>B18*C18</f>
        <v>0</v>
      </c>
      <c r="G18" s="105"/>
      <c r="H18" s="95"/>
      <c r="J18" s="63"/>
    </row>
    <row r="19" spans="1:10" ht="12.75">
      <c r="A19" s="128" t="s">
        <v>227</v>
      </c>
      <c r="B19" s="224">
        <f>SUMIF('[1]Operating Budget'!B21:B30,A19,'[1]Operating Budget'!E21:E30)+SUMIF('[1]Operating Budget'!B37:B46,A19,'[1]Operating Budget'!E37:E46)</f>
        <v>0</v>
      </c>
      <c r="C19" s="557">
        <v>331200</v>
      </c>
      <c r="D19" s="558"/>
      <c r="E19" s="230">
        <f>B19*C19</f>
        <v>0</v>
      </c>
      <c r="G19" s="105"/>
      <c r="H19" s="95"/>
      <c r="J19" s="63"/>
    </row>
    <row r="20" spans="1:10" ht="13.5" thickBot="1">
      <c r="A20" s="128" t="s">
        <v>228</v>
      </c>
      <c r="B20" s="224">
        <f>SUMIF('[1]Operating Budget'!B21:B30,A20,'[1]Operating Budget'!E21:E30)+SUMIF('[1]Operating Budget'!B37:B46,A20,'[1]Operating Budget'!E37:E46)</f>
        <v>0</v>
      </c>
      <c r="C20" s="557">
        <v>345000</v>
      </c>
      <c r="D20" s="558"/>
      <c r="E20" s="230">
        <f>B20*C20</f>
        <v>0</v>
      </c>
      <c r="F20" s="304"/>
      <c r="G20" s="105"/>
      <c r="H20" s="95"/>
      <c r="J20" s="63"/>
    </row>
    <row r="21" spans="1:10" ht="13.5" thickBot="1">
      <c r="A21" s="565" t="s">
        <v>210</v>
      </c>
      <c r="B21" s="566"/>
      <c r="C21" s="566"/>
      <c r="D21" s="567"/>
      <c r="E21" s="563">
        <f>SUM(E16:E20)</f>
        <v>0</v>
      </c>
      <c r="F21" s="564"/>
      <c r="G21" s="105"/>
      <c r="H21" s="95"/>
      <c r="J21" s="63"/>
    </row>
    <row r="22" spans="1:10" ht="12.75">
      <c r="A22" s="306"/>
      <c r="B22" s="307"/>
      <c r="C22" s="307"/>
      <c r="D22" s="307"/>
      <c r="E22" s="308"/>
      <c r="F22" s="308"/>
      <c r="G22" s="105"/>
      <c r="H22" s="95"/>
      <c r="J22" s="63"/>
    </row>
    <row r="23" spans="1:10" ht="12.75">
      <c r="A23" s="306"/>
      <c r="B23" s="307"/>
      <c r="C23" s="307"/>
      <c r="D23" s="307"/>
      <c r="E23" s="308"/>
      <c r="F23" s="308"/>
      <c r="G23" s="105"/>
      <c r="H23" s="95"/>
      <c r="J23" s="63"/>
    </row>
    <row r="24" spans="2:10" ht="13.5" thickBot="1">
      <c r="B24" s="104"/>
      <c r="C24" s="122"/>
      <c r="D24" s="120"/>
      <c r="E24" s="120"/>
      <c r="F24" s="105"/>
      <c r="G24" s="105"/>
      <c r="H24" s="95"/>
      <c r="J24" s="63"/>
    </row>
    <row r="25" spans="1:10" ht="12.75">
      <c r="A25" s="559" t="s">
        <v>211</v>
      </c>
      <c r="B25" s="560"/>
      <c r="C25" s="560"/>
      <c r="D25" s="560"/>
      <c r="E25" s="560"/>
      <c r="F25" s="129">
        <f>'Development Budget'!E76</f>
        <v>0</v>
      </c>
      <c r="G25" s="105"/>
      <c r="H25" s="95"/>
      <c r="J25" s="63"/>
    </row>
    <row r="26" spans="1:10" ht="12.75">
      <c r="A26" s="561" t="s">
        <v>298</v>
      </c>
      <c r="B26" s="562"/>
      <c r="C26" s="562"/>
      <c r="D26" s="562"/>
      <c r="E26" s="562"/>
      <c r="F26" s="305">
        <f>'Development Budget'!E71</f>
        <v>0</v>
      </c>
      <c r="G26" s="105"/>
      <c r="H26" s="95"/>
      <c r="J26" s="63"/>
    </row>
    <row r="27" spans="1:10" ht="12.75">
      <c r="A27" s="561" t="s">
        <v>212</v>
      </c>
      <c r="B27" s="562"/>
      <c r="C27" s="562"/>
      <c r="D27" s="562"/>
      <c r="E27" s="562"/>
      <c r="F27" s="230">
        <v>0</v>
      </c>
      <c r="G27" s="105"/>
      <c r="H27" s="95"/>
      <c r="J27" s="63"/>
    </row>
    <row r="28" spans="1:10" ht="12.75">
      <c r="A28" s="561" t="s">
        <v>213</v>
      </c>
      <c r="B28" s="562"/>
      <c r="C28" s="562"/>
      <c r="D28" s="562"/>
      <c r="E28" s="562"/>
      <c r="F28" s="230">
        <v>0</v>
      </c>
      <c r="G28" s="105"/>
      <c r="H28" s="95"/>
      <c r="J28" s="63"/>
    </row>
    <row r="29" spans="1:10" ht="12.75">
      <c r="A29" s="561" t="s">
        <v>214</v>
      </c>
      <c r="B29" s="562"/>
      <c r="C29" s="562"/>
      <c r="D29" s="562"/>
      <c r="E29" s="562"/>
      <c r="F29" s="230">
        <v>0</v>
      </c>
      <c r="G29" s="105"/>
      <c r="H29" s="95"/>
      <c r="J29" s="63"/>
    </row>
    <row r="30" spans="1:10" ht="13.5" thickBot="1">
      <c r="A30" s="568" t="s">
        <v>215</v>
      </c>
      <c r="B30" s="569"/>
      <c r="C30" s="569"/>
      <c r="D30" s="569"/>
      <c r="E30" s="569"/>
      <c r="F30" s="130">
        <f>F25-F26-F27-F28-F29</f>
        <v>0</v>
      </c>
      <c r="G30" s="105"/>
      <c r="H30" s="95"/>
      <c r="J30" s="63"/>
    </row>
    <row r="31" spans="1:10" ht="13.5" thickBot="1">
      <c r="A31" s="3"/>
      <c r="B31" s="92"/>
      <c r="C31" s="117"/>
      <c r="D31" s="132"/>
      <c r="E31" s="132"/>
      <c r="F31" s="105"/>
      <c r="G31" s="105"/>
      <c r="H31" s="95"/>
      <c r="J31" s="63"/>
    </row>
    <row r="32" spans="1:10" ht="12.75">
      <c r="A32" s="559" t="s">
        <v>216</v>
      </c>
      <c r="B32" s="560"/>
      <c r="C32" s="560"/>
      <c r="D32" s="560"/>
      <c r="E32" s="560"/>
      <c r="F32" s="131" t="e">
        <f>IF(F30&lt;E12,F30,E12)</f>
        <v>#VALUE!</v>
      </c>
      <c r="G32" s="105"/>
      <c r="H32" s="95"/>
      <c r="J32" s="63"/>
    </row>
    <row r="33" spans="1:10" ht="12.75">
      <c r="A33" s="561" t="s">
        <v>217</v>
      </c>
      <c r="B33" s="562"/>
      <c r="C33" s="562"/>
      <c r="D33" s="562"/>
      <c r="E33" s="562"/>
      <c r="F33" s="217">
        <f>'Operating Budget'!D5</f>
        <v>0</v>
      </c>
      <c r="G33" s="105"/>
      <c r="H33" s="95"/>
      <c r="J33" s="63"/>
    </row>
    <row r="34" spans="1:10" ht="13.5" thickBot="1">
      <c r="A34" s="568" t="s">
        <v>245</v>
      </c>
      <c r="B34" s="569"/>
      <c r="C34" s="569"/>
      <c r="D34" s="569"/>
      <c r="E34" s="569"/>
      <c r="F34" s="218">
        <f>'Operating Budget'!D6</f>
        <v>0</v>
      </c>
      <c r="G34" s="105"/>
      <c r="H34" s="95"/>
      <c r="J34" s="63"/>
    </row>
    <row r="35" spans="2:10" ht="13.5" thickBot="1">
      <c r="B35" s="104"/>
      <c r="C35" s="94"/>
      <c r="D35" s="63"/>
      <c r="F35" s="105"/>
      <c r="G35" s="105"/>
      <c r="H35" s="95"/>
      <c r="J35" s="63"/>
    </row>
    <row r="36" spans="1:10" s="134" customFormat="1" ht="18.75" thickBot="1">
      <c r="A36" s="542" t="s">
        <v>219</v>
      </c>
      <c r="B36" s="543"/>
      <c r="C36" s="543"/>
      <c r="D36" s="543"/>
      <c r="E36" s="543"/>
      <c r="F36" s="513" t="e">
        <f>(F32/F33)*F34</f>
        <v>#VALUE!</v>
      </c>
      <c r="G36" s="514"/>
      <c r="H36" s="133"/>
      <c r="J36" s="135"/>
    </row>
    <row r="37" spans="1:10" ht="12.75">
      <c r="A37" s="104"/>
      <c r="B37" s="94"/>
      <c r="C37" s="63"/>
      <c r="E37" s="105"/>
      <c r="F37" s="95"/>
      <c r="G37" s="105"/>
      <c r="H37" s="95"/>
      <c r="J37" s="63"/>
    </row>
    <row r="38" spans="1:10" ht="12.75">
      <c r="A38" s="104"/>
      <c r="B38" s="94"/>
      <c r="C38" s="63"/>
      <c r="E38" s="105"/>
      <c r="F38" s="95"/>
      <c r="G38" s="105"/>
      <c r="H38" s="95"/>
      <c r="J38" s="63"/>
    </row>
    <row r="39" spans="1:10" ht="18.75">
      <c r="A39" s="544" t="s">
        <v>189</v>
      </c>
      <c r="B39" s="544"/>
      <c r="C39" s="544"/>
      <c r="D39" s="544"/>
      <c r="E39" s="105"/>
      <c r="F39" s="95"/>
      <c r="G39" s="105"/>
      <c r="H39" s="95"/>
      <c r="J39" s="63"/>
    </row>
    <row r="40" spans="1:3" ht="16.5" thickBot="1">
      <c r="A40" s="536" t="s">
        <v>186</v>
      </c>
      <c r="B40" s="536"/>
      <c r="C40" s="536"/>
    </row>
    <row r="41" spans="1:12" ht="15.75">
      <c r="A41" s="100"/>
      <c r="B41" s="101"/>
      <c r="C41" s="102" t="s">
        <v>10</v>
      </c>
      <c r="D41" s="102" t="s">
        <v>11</v>
      </c>
      <c r="E41" s="102" t="s">
        <v>12</v>
      </c>
      <c r="F41" s="102" t="s">
        <v>13</v>
      </c>
      <c r="G41" s="102" t="s">
        <v>14</v>
      </c>
      <c r="H41" s="102" t="s">
        <v>15</v>
      </c>
      <c r="I41" s="102" t="s">
        <v>16</v>
      </c>
      <c r="J41" s="102" t="s">
        <v>17</v>
      </c>
      <c r="K41" s="102" t="s">
        <v>18</v>
      </c>
      <c r="L41" s="102" t="s">
        <v>19</v>
      </c>
    </row>
    <row r="42" spans="1:12" s="3" customFormat="1" ht="13.5" thickBot="1">
      <c r="A42" s="537" t="s">
        <v>182</v>
      </c>
      <c r="B42" s="538"/>
      <c r="C42" s="103">
        <f>'Operating Budget'!G25</f>
        <v>0</v>
      </c>
      <c r="D42" s="103">
        <f aca="true" t="shared" si="0" ref="D42:L42">ROUND((C42*(1+$F$3)),0)</f>
        <v>0</v>
      </c>
      <c r="E42" s="103">
        <f t="shared" si="0"/>
        <v>0</v>
      </c>
      <c r="F42" s="103">
        <f t="shared" si="0"/>
        <v>0</v>
      </c>
      <c r="G42" s="103">
        <f t="shared" si="0"/>
        <v>0</v>
      </c>
      <c r="H42" s="103">
        <f t="shared" si="0"/>
        <v>0</v>
      </c>
      <c r="I42" s="103">
        <f t="shared" si="0"/>
        <v>0</v>
      </c>
      <c r="J42" s="103">
        <f t="shared" si="0"/>
        <v>0</v>
      </c>
      <c r="K42" s="103">
        <f t="shared" si="0"/>
        <v>0</v>
      </c>
      <c r="L42" s="103">
        <f t="shared" si="0"/>
        <v>0</v>
      </c>
    </row>
    <row r="43" spans="1:12" ht="16.5" thickBot="1">
      <c r="A43" s="535" t="s">
        <v>185</v>
      </c>
      <c r="B43" s="535"/>
      <c r="C43" s="535"/>
      <c r="D43" s="19"/>
      <c r="E43" s="19"/>
      <c r="F43" s="19"/>
      <c r="G43" s="19"/>
      <c r="H43" s="19"/>
      <c r="I43" s="19"/>
      <c r="J43" s="19"/>
      <c r="K43" s="19"/>
      <c r="L43" s="19"/>
    </row>
    <row r="44" spans="1:12" ht="12.75">
      <c r="A44" s="554" t="s">
        <v>53</v>
      </c>
      <c r="B44" s="555"/>
      <c r="C44" s="106" t="e">
        <f>'Operating Budget'!G73*('Operating Budget'!$D$6/'Operating Budget'!$D$5)</f>
        <v>#DIV/0!</v>
      </c>
      <c r="D44" s="106" t="e">
        <f aca="true" t="shared" si="1" ref="D44:L44">ROUND((C44*(1+$H$3)),0)</f>
        <v>#DIV/0!</v>
      </c>
      <c r="E44" s="106" t="e">
        <f t="shared" si="1"/>
        <v>#DIV/0!</v>
      </c>
      <c r="F44" s="106" t="e">
        <f t="shared" si="1"/>
        <v>#DIV/0!</v>
      </c>
      <c r="G44" s="106" t="e">
        <f t="shared" si="1"/>
        <v>#DIV/0!</v>
      </c>
      <c r="H44" s="106" t="e">
        <f t="shared" si="1"/>
        <v>#DIV/0!</v>
      </c>
      <c r="I44" s="106" t="e">
        <f t="shared" si="1"/>
        <v>#DIV/0!</v>
      </c>
      <c r="J44" s="106" t="e">
        <f t="shared" si="1"/>
        <v>#DIV/0!</v>
      </c>
      <c r="K44" s="106" t="e">
        <f t="shared" si="1"/>
        <v>#DIV/0!</v>
      </c>
      <c r="L44" s="106" t="e">
        <f t="shared" si="1"/>
        <v>#DIV/0!</v>
      </c>
    </row>
    <row r="45" spans="1:12" ht="12.75">
      <c r="A45" s="545" t="s">
        <v>139</v>
      </c>
      <c r="B45" s="426"/>
      <c r="C45" s="16" t="e">
        <f>'Operating Budget'!G84*('Operating Budget'!$D$6/'Operating Budget'!$D$5)</f>
        <v>#DIV/0!</v>
      </c>
      <c r="D45" s="16" t="e">
        <f aca="true" t="shared" si="2" ref="D45:L45">ROUND((C45*(1+$H$3)),0)</f>
        <v>#DIV/0!</v>
      </c>
      <c r="E45" s="16" t="e">
        <f t="shared" si="2"/>
        <v>#DIV/0!</v>
      </c>
      <c r="F45" s="16" t="e">
        <f t="shared" si="2"/>
        <v>#DIV/0!</v>
      </c>
      <c r="G45" s="16" t="e">
        <f t="shared" si="2"/>
        <v>#DIV/0!</v>
      </c>
      <c r="H45" s="16" t="e">
        <f t="shared" si="2"/>
        <v>#DIV/0!</v>
      </c>
      <c r="I45" s="16" t="e">
        <f t="shared" si="2"/>
        <v>#DIV/0!</v>
      </c>
      <c r="J45" s="16" t="e">
        <f t="shared" si="2"/>
        <v>#DIV/0!</v>
      </c>
      <c r="K45" s="16" t="e">
        <f t="shared" si="2"/>
        <v>#DIV/0!</v>
      </c>
      <c r="L45" s="16" t="e">
        <f t="shared" si="2"/>
        <v>#DIV/0!</v>
      </c>
    </row>
    <row r="46" spans="1:13" ht="12.75">
      <c r="A46" s="545" t="s">
        <v>150</v>
      </c>
      <c r="B46" s="426"/>
      <c r="C46" s="16" t="e">
        <f>SUM('Operating Budget'!$G$87:$G$89)*'Operating Budget'!$D$6/'Operating Budget'!$D$5</f>
        <v>#DIV/0!</v>
      </c>
      <c r="D46" s="16" t="e">
        <f>ROUND(C46*(1+$H$3),0)</f>
        <v>#DIV/0!</v>
      </c>
      <c r="E46" s="16" t="e">
        <f aca="true" t="shared" si="3" ref="E46:L46">ROUND(D46*(1+$H$3),0)</f>
        <v>#DIV/0!</v>
      </c>
      <c r="F46" s="16" t="e">
        <f t="shared" si="3"/>
        <v>#DIV/0!</v>
      </c>
      <c r="G46" s="16" t="e">
        <f t="shared" si="3"/>
        <v>#DIV/0!</v>
      </c>
      <c r="H46" s="16" t="e">
        <f t="shared" si="3"/>
        <v>#DIV/0!</v>
      </c>
      <c r="I46" s="16" t="e">
        <f t="shared" si="3"/>
        <v>#DIV/0!</v>
      </c>
      <c r="J46" s="16" t="e">
        <f t="shared" si="3"/>
        <v>#DIV/0!</v>
      </c>
      <c r="K46" s="16" t="e">
        <f t="shared" si="3"/>
        <v>#DIV/0!</v>
      </c>
      <c r="L46" s="16" t="e">
        <f t="shared" si="3"/>
        <v>#DIV/0!</v>
      </c>
      <c r="M46" s="90"/>
    </row>
    <row r="47" spans="1:13" ht="12.75">
      <c r="A47" s="515" t="s">
        <v>290</v>
      </c>
      <c r="B47" s="516"/>
      <c r="C47" s="16" t="e">
        <f>'30-year Cash Flow Projection'!D13*'Operating Budget'!$D$6/'Operating Budget'!$D$5</f>
        <v>#DIV/0!</v>
      </c>
      <c r="D47" s="16" t="e">
        <f>'30-year Cash Flow Projection'!E13*'Operating Budget'!$D$6/'Operating Budget'!$D$5</f>
        <v>#DIV/0!</v>
      </c>
      <c r="E47" s="16" t="e">
        <f>'30-year Cash Flow Projection'!F13*'Operating Budget'!$D$6/'Operating Budget'!$D$5</f>
        <v>#DIV/0!</v>
      </c>
      <c r="F47" s="16" t="e">
        <f>'30-year Cash Flow Projection'!G13*'Operating Budget'!$D$6/'Operating Budget'!$D$5</f>
        <v>#DIV/0!</v>
      </c>
      <c r="G47" s="16" t="e">
        <f>'30-year Cash Flow Projection'!H13*'Operating Budget'!$D$6/'Operating Budget'!$D$5</f>
        <v>#DIV/0!</v>
      </c>
      <c r="H47" s="16" t="e">
        <f>'30-year Cash Flow Projection'!I13*'Operating Budget'!$D$6/'Operating Budget'!$D$5</f>
        <v>#DIV/0!</v>
      </c>
      <c r="I47" s="16" t="e">
        <f>'30-year Cash Flow Projection'!J13*'Operating Budget'!$D$6/'Operating Budget'!$D$5</f>
        <v>#DIV/0!</v>
      </c>
      <c r="J47" s="16" t="e">
        <f>'30-year Cash Flow Projection'!K13*'Operating Budget'!$D$6/'Operating Budget'!$D$5</f>
        <v>#DIV/0!</v>
      </c>
      <c r="K47" s="16" t="e">
        <f>'30-year Cash Flow Projection'!L13*'Operating Budget'!$D$6/'Operating Budget'!$D$5</f>
        <v>#DIV/0!</v>
      </c>
      <c r="L47" s="16" t="e">
        <f>'30-year Cash Flow Projection'!M13*'Operating Budget'!$D$6/'Operating Budget'!$D$5</f>
        <v>#DIV/0!</v>
      </c>
      <c r="M47" s="90"/>
    </row>
    <row r="48" spans="1:12" s="17" customFormat="1" ht="12.75">
      <c r="A48" s="545" t="s">
        <v>148</v>
      </c>
      <c r="B48" s="426"/>
      <c r="C48" s="16" t="e">
        <f>'Operating Budget'!G90*('Operating Budget'!$D$6/'Operating Budget'!$D$5)</f>
        <v>#DIV/0!</v>
      </c>
      <c r="D48" s="16" t="e">
        <f aca="true" t="shared" si="4" ref="D48:L48">ROUND((C48*(1+$H$3)),0)</f>
        <v>#DIV/0!</v>
      </c>
      <c r="E48" s="16" t="e">
        <f t="shared" si="4"/>
        <v>#DIV/0!</v>
      </c>
      <c r="F48" s="16" t="e">
        <f t="shared" si="4"/>
        <v>#DIV/0!</v>
      </c>
      <c r="G48" s="16" t="e">
        <f t="shared" si="4"/>
        <v>#DIV/0!</v>
      </c>
      <c r="H48" s="16" t="e">
        <f t="shared" si="4"/>
        <v>#DIV/0!</v>
      </c>
      <c r="I48" s="16" t="e">
        <f t="shared" si="4"/>
        <v>#DIV/0!</v>
      </c>
      <c r="J48" s="16" t="e">
        <f t="shared" si="4"/>
        <v>#DIV/0!</v>
      </c>
      <c r="K48" s="16" t="e">
        <f t="shared" si="4"/>
        <v>#DIV/0!</v>
      </c>
      <c r="L48" s="16" t="e">
        <f t="shared" si="4"/>
        <v>#DIV/0!</v>
      </c>
    </row>
    <row r="49" spans="1:12" s="3" customFormat="1" ht="12.75">
      <c r="A49" s="545" t="s">
        <v>38</v>
      </c>
      <c r="B49" s="426"/>
      <c r="C49" s="16" t="e">
        <f>'Operating Budget'!G97*('Operating Budget'!$D$6/'Operating Budget'!$D$5)</f>
        <v>#DIV/0!</v>
      </c>
      <c r="D49" s="16" t="e">
        <f aca="true" t="shared" si="5" ref="D49:L49">ROUND((C49*(1+$H$3)),0)</f>
        <v>#DIV/0!</v>
      </c>
      <c r="E49" s="16" t="e">
        <f t="shared" si="5"/>
        <v>#DIV/0!</v>
      </c>
      <c r="F49" s="16" t="e">
        <f t="shared" si="5"/>
        <v>#DIV/0!</v>
      </c>
      <c r="G49" s="16" t="e">
        <f t="shared" si="5"/>
        <v>#DIV/0!</v>
      </c>
      <c r="H49" s="16" t="e">
        <f t="shared" si="5"/>
        <v>#DIV/0!</v>
      </c>
      <c r="I49" s="16" t="e">
        <f t="shared" si="5"/>
        <v>#DIV/0!</v>
      </c>
      <c r="J49" s="16" t="e">
        <f t="shared" si="5"/>
        <v>#DIV/0!</v>
      </c>
      <c r="K49" s="16" t="e">
        <f t="shared" si="5"/>
        <v>#DIV/0!</v>
      </c>
      <c r="L49" s="16" t="e">
        <f t="shared" si="5"/>
        <v>#DIV/0!</v>
      </c>
    </row>
    <row r="50" spans="1:12" ht="13.5" thickBot="1">
      <c r="A50" s="525" t="s">
        <v>284</v>
      </c>
      <c r="B50" s="526"/>
      <c r="C50" s="103" t="e">
        <f aca="true" t="shared" si="6" ref="C50:L50">SUM(C44:C49)</f>
        <v>#DIV/0!</v>
      </c>
      <c r="D50" s="103" t="e">
        <f t="shared" si="6"/>
        <v>#DIV/0!</v>
      </c>
      <c r="E50" s="103" t="e">
        <f t="shared" si="6"/>
        <v>#DIV/0!</v>
      </c>
      <c r="F50" s="103" t="e">
        <f t="shared" si="6"/>
        <v>#DIV/0!</v>
      </c>
      <c r="G50" s="103" t="e">
        <f t="shared" si="6"/>
        <v>#DIV/0!</v>
      </c>
      <c r="H50" s="103" t="e">
        <f t="shared" si="6"/>
        <v>#DIV/0!</v>
      </c>
      <c r="I50" s="103" t="e">
        <f t="shared" si="6"/>
        <v>#DIV/0!</v>
      </c>
      <c r="J50" s="103" t="e">
        <f t="shared" si="6"/>
        <v>#DIV/0!</v>
      </c>
      <c r="K50" s="103" t="e">
        <f t="shared" si="6"/>
        <v>#DIV/0!</v>
      </c>
      <c r="L50" s="103" t="e">
        <f t="shared" si="6"/>
        <v>#DIV/0!</v>
      </c>
    </row>
    <row r="51" spans="1:12" s="12" customFormat="1" ht="12.75">
      <c r="A51" s="107"/>
      <c r="B51" s="108"/>
      <c r="C51" s="109"/>
      <c r="D51" s="109"/>
      <c r="E51" s="109"/>
      <c r="F51" s="109"/>
      <c r="G51" s="109"/>
      <c r="H51" s="109"/>
      <c r="I51" s="109"/>
      <c r="J51" s="109"/>
      <c r="K51" s="109"/>
      <c r="L51" s="109"/>
    </row>
    <row r="52" spans="1:12" ht="15.75">
      <c r="A52" s="527" t="s">
        <v>183</v>
      </c>
      <c r="B52" s="528"/>
      <c r="C52" s="216" t="e">
        <f aca="true" t="shared" si="7" ref="C52:L52">IF(C42-C50&gt;0,0,C42-C50)</f>
        <v>#DIV/0!</v>
      </c>
      <c r="D52" s="216" t="e">
        <f t="shared" si="7"/>
        <v>#DIV/0!</v>
      </c>
      <c r="E52" s="216" t="e">
        <f t="shared" si="7"/>
        <v>#DIV/0!</v>
      </c>
      <c r="F52" s="216" t="e">
        <f t="shared" si="7"/>
        <v>#DIV/0!</v>
      </c>
      <c r="G52" s="216" t="e">
        <f t="shared" si="7"/>
        <v>#DIV/0!</v>
      </c>
      <c r="H52" s="216" t="e">
        <f t="shared" si="7"/>
        <v>#DIV/0!</v>
      </c>
      <c r="I52" s="216" t="e">
        <f t="shared" si="7"/>
        <v>#DIV/0!</v>
      </c>
      <c r="J52" s="216" t="e">
        <f t="shared" si="7"/>
        <v>#DIV/0!</v>
      </c>
      <c r="K52" s="216" t="e">
        <f t="shared" si="7"/>
        <v>#DIV/0!</v>
      </c>
      <c r="L52" s="216" t="e">
        <f t="shared" si="7"/>
        <v>#DIV/0!</v>
      </c>
    </row>
    <row r="53" spans="1:12" s="17" customFormat="1" ht="13.5" thickBot="1">
      <c r="A53" s="110"/>
      <c r="B53" s="111"/>
      <c r="C53" s="112"/>
      <c r="D53" s="112"/>
      <c r="E53" s="112"/>
      <c r="F53" s="112"/>
      <c r="G53" s="112"/>
      <c r="H53" s="112"/>
      <c r="I53" s="112"/>
      <c r="J53" s="112"/>
      <c r="K53" s="112"/>
      <c r="L53" s="112"/>
    </row>
    <row r="54" spans="1:12" s="17" customFormat="1" ht="12.75">
      <c r="A54" s="52"/>
      <c r="B54" s="52"/>
      <c r="C54" s="90"/>
      <c r="D54" s="90"/>
      <c r="E54" s="90"/>
      <c r="F54" s="90"/>
      <c r="G54" s="90"/>
      <c r="H54" s="90"/>
      <c r="I54" s="90"/>
      <c r="J54" s="90"/>
      <c r="K54" s="90"/>
      <c r="L54" s="90"/>
    </row>
    <row r="55" spans="1:12" ht="16.5" thickBot="1">
      <c r="A55" s="536" t="s">
        <v>186</v>
      </c>
      <c r="B55" s="536"/>
      <c r="C55" s="536"/>
      <c r="D55" s="19"/>
      <c r="E55" s="19"/>
      <c r="F55" s="19"/>
      <c r="G55" s="19"/>
      <c r="H55" s="19"/>
      <c r="I55" s="19"/>
      <c r="J55" s="19"/>
      <c r="K55" s="19"/>
      <c r="L55" s="19"/>
    </row>
    <row r="56" spans="1:12" s="3" customFormat="1" ht="15.75">
      <c r="A56" s="100"/>
      <c r="B56" s="101"/>
      <c r="C56" s="102" t="s">
        <v>20</v>
      </c>
      <c r="D56" s="102" t="s">
        <v>21</v>
      </c>
      <c r="E56" s="102" t="s">
        <v>22</v>
      </c>
      <c r="F56" s="102" t="s">
        <v>23</v>
      </c>
      <c r="G56" s="102" t="s">
        <v>24</v>
      </c>
      <c r="H56" s="102" t="s">
        <v>25</v>
      </c>
      <c r="I56" s="102" t="s">
        <v>26</v>
      </c>
      <c r="J56" s="102" t="s">
        <v>27</v>
      </c>
      <c r="K56" s="102" t="s">
        <v>28</v>
      </c>
      <c r="L56" s="102" t="s">
        <v>29</v>
      </c>
    </row>
    <row r="57" spans="1:12" ht="13.5" thickBot="1">
      <c r="A57" s="537" t="s">
        <v>182</v>
      </c>
      <c r="B57" s="556"/>
      <c r="C57" s="103">
        <f>L42*(1+$F$3)</f>
        <v>0</v>
      </c>
      <c r="D57" s="103">
        <f aca="true" t="shared" si="8" ref="D57:L57">ROUND((C57*(1+$F$3)),0)</f>
        <v>0</v>
      </c>
      <c r="E57" s="103">
        <f t="shared" si="8"/>
        <v>0</v>
      </c>
      <c r="F57" s="103">
        <f t="shared" si="8"/>
        <v>0</v>
      </c>
      <c r="G57" s="103">
        <f t="shared" si="8"/>
        <v>0</v>
      </c>
      <c r="H57" s="103">
        <f t="shared" si="8"/>
        <v>0</v>
      </c>
      <c r="I57" s="103">
        <f t="shared" si="8"/>
        <v>0</v>
      </c>
      <c r="J57" s="103">
        <f t="shared" si="8"/>
        <v>0</v>
      </c>
      <c r="K57" s="103">
        <f t="shared" si="8"/>
        <v>0</v>
      </c>
      <c r="L57" s="103">
        <f t="shared" si="8"/>
        <v>0</v>
      </c>
    </row>
    <row r="58" spans="1:12" ht="16.5" thickBot="1">
      <c r="A58" s="535" t="s">
        <v>185</v>
      </c>
      <c r="B58" s="535"/>
      <c r="C58" s="535"/>
      <c r="D58" s="19"/>
      <c r="E58" s="19"/>
      <c r="F58" s="19"/>
      <c r="G58" s="19"/>
      <c r="H58" s="19"/>
      <c r="I58" s="19"/>
      <c r="J58" s="19"/>
      <c r="K58" s="19"/>
      <c r="L58" s="19"/>
    </row>
    <row r="59" spans="1:12" ht="12.75">
      <c r="A59" s="554" t="s">
        <v>149</v>
      </c>
      <c r="B59" s="555"/>
      <c r="C59" s="113" t="e">
        <f>L44*(1+$H$3)</f>
        <v>#DIV/0!</v>
      </c>
      <c r="D59" s="106" t="e">
        <f aca="true" t="shared" si="9" ref="D59:L59">ROUND((C59*(1+$H$3)),0)</f>
        <v>#DIV/0!</v>
      </c>
      <c r="E59" s="106" t="e">
        <f t="shared" si="9"/>
        <v>#DIV/0!</v>
      </c>
      <c r="F59" s="106" t="e">
        <f t="shared" si="9"/>
        <v>#DIV/0!</v>
      </c>
      <c r="G59" s="106" t="e">
        <f t="shared" si="9"/>
        <v>#DIV/0!</v>
      </c>
      <c r="H59" s="106" t="e">
        <f t="shared" si="9"/>
        <v>#DIV/0!</v>
      </c>
      <c r="I59" s="106" t="e">
        <f t="shared" si="9"/>
        <v>#DIV/0!</v>
      </c>
      <c r="J59" s="106" t="e">
        <f t="shared" si="9"/>
        <v>#DIV/0!</v>
      </c>
      <c r="K59" s="106" t="e">
        <f t="shared" si="9"/>
        <v>#DIV/0!</v>
      </c>
      <c r="L59" s="106" t="e">
        <f t="shared" si="9"/>
        <v>#DIV/0!</v>
      </c>
    </row>
    <row r="60" spans="1:13" ht="12.75">
      <c r="A60" s="545" t="s">
        <v>139</v>
      </c>
      <c r="B60" s="426"/>
      <c r="C60" s="87" t="e">
        <f>L45*(1+$H$3)</f>
        <v>#DIV/0!</v>
      </c>
      <c r="D60" s="16" t="e">
        <f aca="true" t="shared" si="10" ref="D60:L60">ROUND((C60*(1+$H$3)),0)</f>
        <v>#DIV/0!</v>
      </c>
      <c r="E60" s="16" t="e">
        <f t="shared" si="10"/>
        <v>#DIV/0!</v>
      </c>
      <c r="F60" s="16" t="e">
        <f t="shared" si="10"/>
        <v>#DIV/0!</v>
      </c>
      <c r="G60" s="16" t="e">
        <f t="shared" si="10"/>
        <v>#DIV/0!</v>
      </c>
      <c r="H60" s="16" t="e">
        <f t="shared" si="10"/>
        <v>#DIV/0!</v>
      </c>
      <c r="I60" s="16" t="e">
        <f t="shared" si="10"/>
        <v>#DIV/0!</v>
      </c>
      <c r="J60" s="16" t="e">
        <f t="shared" si="10"/>
        <v>#DIV/0!</v>
      </c>
      <c r="K60" s="16" t="e">
        <f t="shared" si="10"/>
        <v>#DIV/0!</v>
      </c>
      <c r="L60" s="16" t="e">
        <f t="shared" si="10"/>
        <v>#DIV/0!</v>
      </c>
      <c r="M60" s="90"/>
    </row>
    <row r="61" spans="1:12" ht="12.75">
      <c r="A61" s="545" t="s">
        <v>283</v>
      </c>
      <c r="B61" s="426"/>
      <c r="C61" s="87" t="e">
        <f>ROUND(L46*(1+$H$3),0)</f>
        <v>#DIV/0!</v>
      </c>
      <c r="D61" s="16" t="e">
        <f>ROUND(C61*(1+$H$3),0)</f>
        <v>#DIV/0!</v>
      </c>
      <c r="E61" s="16" t="e">
        <f aca="true" t="shared" si="11" ref="E61:L61">ROUND(D61*(1+$H$3),0)</f>
        <v>#DIV/0!</v>
      </c>
      <c r="F61" s="16" t="e">
        <f t="shared" si="11"/>
        <v>#DIV/0!</v>
      </c>
      <c r="G61" s="16" t="e">
        <f t="shared" si="11"/>
        <v>#DIV/0!</v>
      </c>
      <c r="H61" s="16" t="e">
        <f t="shared" si="11"/>
        <v>#DIV/0!</v>
      </c>
      <c r="I61" s="16" t="e">
        <f t="shared" si="11"/>
        <v>#DIV/0!</v>
      </c>
      <c r="J61" s="16" t="e">
        <f t="shared" si="11"/>
        <v>#DIV/0!</v>
      </c>
      <c r="K61" s="16" t="e">
        <f t="shared" si="11"/>
        <v>#DIV/0!</v>
      </c>
      <c r="L61" s="16" t="e">
        <f t="shared" si="11"/>
        <v>#DIV/0!</v>
      </c>
    </row>
    <row r="62" spans="1:12" ht="12.75">
      <c r="A62" s="515" t="s">
        <v>290</v>
      </c>
      <c r="B62" s="516"/>
      <c r="C62" s="87" t="e">
        <f>'30-year Cash Flow Projection'!D50*'Operating Budget'!$D$6/'Operating Budget'!$D$5</f>
        <v>#DIV/0!</v>
      </c>
      <c r="D62" s="87" t="e">
        <f>'30-year Cash Flow Projection'!E50*'Operating Budget'!$D$6/'Operating Budget'!$D$5</f>
        <v>#DIV/0!</v>
      </c>
      <c r="E62" s="87" t="e">
        <f>'30-year Cash Flow Projection'!F50*'Operating Budget'!$D$6/'Operating Budget'!$D$5</f>
        <v>#DIV/0!</v>
      </c>
      <c r="F62" s="87" t="e">
        <f>'30-year Cash Flow Projection'!G50*'Operating Budget'!$D$6/'Operating Budget'!$D$5</f>
        <v>#DIV/0!</v>
      </c>
      <c r="G62" s="87" t="e">
        <f>'30-year Cash Flow Projection'!H50*'Operating Budget'!$D$6/'Operating Budget'!$D$5</f>
        <v>#DIV/0!</v>
      </c>
      <c r="H62" s="87" t="e">
        <f>'30-year Cash Flow Projection'!I50*'Operating Budget'!$D$6/'Operating Budget'!$D$5</f>
        <v>#DIV/0!</v>
      </c>
      <c r="I62" s="87" t="e">
        <f>'30-year Cash Flow Projection'!J50*'Operating Budget'!$D$6/'Operating Budget'!$D$5</f>
        <v>#DIV/0!</v>
      </c>
      <c r="J62" s="87" t="e">
        <f>'30-year Cash Flow Projection'!K50*'Operating Budget'!$D$6/'Operating Budget'!$D$5</f>
        <v>#DIV/0!</v>
      </c>
      <c r="K62" s="87" t="e">
        <f>'30-year Cash Flow Projection'!L50*'Operating Budget'!$D$6/'Operating Budget'!$D$5</f>
        <v>#DIV/0!</v>
      </c>
      <c r="L62" s="87" t="e">
        <f>'30-year Cash Flow Projection'!M50*'Operating Budget'!$D$6/'Operating Budget'!$D$5</f>
        <v>#DIV/0!</v>
      </c>
    </row>
    <row r="63" spans="1:12" s="17" customFormat="1" ht="12.75">
      <c r="A63" s="545" t="s">
        <v>148</v>
      </c>
      <c r="B63" s="426"/>
      <c r="C63" s="87" t="e">
        <f>L48*(1+$H$3)</f>
        <v>#DIV/0!</v>
      </c>
      <c r="D63" s="16" t="e">
        <f aca="true" t="shared" si="12" ref="D63:L63">ROUND((C63*(1+$H$3)),0)</f>
        <v>#DIV/0!</v>
      </c>
      <c r="E63" s="16" t="e">
        <f t="shared" si="12"/>
        <v>#DIV/0!</v>
      </c>
      <c r="F63" s="16" t="e">
        <f t="shared" si="12"/>
        <v>#DIV/0!</v>
      </c>
      <c r="G63" s="16" t="e">
        <f t="shared" si="12"/>
        <v>#DIV/0!</v>
      </c>
      <c r="H63" s="16" t="e">
        <f t="shared" si="12"/>
        <v>#DIV/0!</v>
      </c>
      <c r="I63" s="16" t="e">
        <f t="shared" si="12"/>
        <v>#DIV/0!</v>
      </c>
      <c r="J63" s="16" t="e">
        <f t="shared" si="12"/>
        <v>#DIV/0!</v>
      </c>
      <c r="K63" s="16" t="e">
        <f t="shared" si="12"/>
        <v>#DIV/0!</v>
      </c>
      <c r="L63" s="16" t="e">
        <f t="shared" si="12"/>
        <v>#DIV/0!</v>
      </c>
    </row>
    <row r="64" spans="1:12" s="3" customFormat="1" ht="12.75">
      <c r="A64" s="545" t="s">
        <v>38</v>
      </c>
      <c r="B64" s="426"/>
      <c r="C64" s="87" t="e">
        <f>L49*(1+$H$3)</f>
        <v>#DIV/0!</v>
      </c>
      <c r="D64" s="16" t="e">
        <f aca="true" t="shared" si="13" ref="D64:L64">ROUND((C64*(1+$H$3)),0)</f>
        <v>#DIV/0!</v>
      </c>
      <c r="E64" s="16" t="e">
        <f t="shared" si="13"/>
        <v>#DIV/0!</v>
      </c>
      <c r="F64" s="16" t="e">
        <f t="shared" si="13"/>
        <v>#DIV/0!</v>
      </c>
      <c r="G64" s="16" t="e">
        <f t="shared" si="13"/>
        <v>#DIV/0!</v>
      </c>
      <c r="H64" s="16" t="e">
        <f t="shared" si="13"/>
        <v>#DIV/0!</v>
      </c>
      <c r="I64" s="16" t="e">
        <f t="shared" si="13"/>
        <v>#DIV/0!</v>
      </c>
      <c r="J64" s="16" t="e">
        <f t="shared" si="13"/>
        <v>#DIV/0!</v>
      </c>
      <c r="K64" s="16" t="e">
        <f t="shared" si="13"/>
        <v>#DIV/0!</v>
      </c>
      <c r="L64" s="16" t="e">
        <f t="shared" si="13"/>
        <v>#DIV/0!</v>
      </c>
    </row>
    <row r="65" spans="1:12" ht="13.5" thickBot="1">
      <c r="A65" s="525" t="s">
        <v>284</v>
      </c>
      <c r="B65" s="526"/>
      <c r="C65" s="103" t="e">
        <f>SUM(C59:C64)</f>
        <v>#DIV/0!</v>
      </c>
      <c r="D65" s="103" t="e">
        <f aca="true" t="shared" si="14" ref="D65:L65">SUM(D59:D64)</f>
        <v>#DIV/0!</v>
      </c>
      <c r="E65" s="103" t="e">
        <f t="shared" si="14"/>
        <v>#DIV/0!</v>
      </c>
      <c r="F65" s="103" t="e">
        <f t="shared" si="14"/>
        <v>#DIV/0!</v>
      </c>
      <c r="G65" s="103" t="e">
        <f t="shared" si="14"/>
        <v>#DIV/0!</v>
      </c>
      <c r="H65" s="103" t="e">
        <f t="shared" si="14"/>
        <v>#DIV/0!</v>
      </c>
      <c r="I65" s="103" t="e">
        <f t="shared" si="14"/>
        <v>#DIV/0!</v>
      </c>
      <c r="J65" s="103" t="e">
        <f t="shared" si="14"/>
        <v>#DIV/0!</v>
      </c>
      <c r="K65" s="103" t="e">
        <f t="shared" si="14"/>
        <v>#DIV/0!</v>
      </c>
      <c r="L65" s="103" t="e">
        <f t="shared" si="14"/>
        <v>#DIV/0!</v>
      </c>
    </row>
    <row r="66" spans="1:12" s="12" customFormat="1" ht="12.75">
      <c r="A66" s="107"/>
      <c r="B66" s="108"/>
      <c r="C66" s="109"/>
      <c r="D66" s="109"/>
      <c r="E66" s="109"/>
      <c r="F66" s="109"/>
      <c r="G66" s="109"/>
      <c r="H66" s="109"/>
      <c r="I66" s="109"/>
      <c r="J66" s="109"/>
      <c r="K66" s="109"/>
      <c r="L66" s="109"/>
    </row>
    <row r="67" spans="1:12" ht="15.75">
      <c r="A67" s="527" t="s">
        <v>183</v>
      </c>
      <c r="B67" s="528"/>
      <c r="C67" s="216" t="e">
        <f aca="true" t="shared" si="15" ref="C67:L67">IF(C57-C65&gt;0,0,C57-C65)</f>
        <v>#DIV/0!</v>
      </c>
      <c r="D67" s="216" t="e">
        <f t="shared" si="15"/>
        <v>#DIV/0!</v>
      </c>
      <c r="E67" s="216" t="e">
        <f t="shared" si="15"/>
        <v>#DIV/0!</v>
      </c>
      <c r="F67" s="216" t="e">
        <f t="shared" si="15"/>
        <v>#DIV/0!</v>
      </c>
      <c r="G67" s="216" t="e">
        <f t="shared" si="15"/>
        <v>#DIV/0!</v>
      </c>
      <c r="H67" s="216" t="e">
        <f t="shared" si="15"/>
        <v>#DIV/0!</v>
      </c>
      <c r="I67" s="216" t="e">
        <f t="shared" si="15"/>
        <v>#DIV/0!</v>
      </c>
      <c r="J67" s="216" t="e">
        <f t="shared" si="15"/>
        <v>#DIV/0!</v>
      </c>
      <c r="K67" s="216" t="e">
        <f t="shared" si="15"/>
        <v>#DIV/0!</v>
      </c>
      <c r="L67" s="216" t="e">
        <f t="shared" si="15"/>
        <v>#DIV/0!</v>
      </c>
    </row>
    <row r="68" spans="1:12" ht="13.5" thickBot="1">
      <c r="A68" s="110"/>
      <c r="B68" s="111"/>
      <c r="C68" s="112"/>
      <c r="D68" s="112"/>
      <c r="E68" s="112"/>
      <c r="F68" s="112"/>
      <c r="G68" s="112"/>
      <c r="H68" s="112"/>
      <c r="I68" s="112"/>
      <c r="J68" s="112"/>
      <c r="K68" s="112"/>
      <c r="L68" s="112"/>
    </row>
    <row r="69" spans="1:12" s="17" customFormat="1" ht="12.75">
      <c r="A69"/>
      <c r="B69"/>
      <c r="C69"/>
      <c r="D69"/>
      <c r="E69"/>
      <c r="F69"/>
      <c r="G69"/>
      <c r="H69"/>
      <c r="I69"/>
      <c r="J69"/>
      <c r="K69"/>
      <c r="L69"/>
    </row>
    <row r="70" spans="1:12" ht="16.5" thickBot="1">
      <c r="A70" s="536" t="s">
        <v>186</v>
      </c>
      <c r="B70" s="536"/>
      <c r="C70" s="536"/>
      <c r="D70" s="19"/>
      <c r="E70" s="19"/>
      <c r="F70" s="19"/>
      <c r="G70" s="19"/>
      <c r="H70" s="19"/>
      <c r="I70" s="19"/>
      <c r="J70" s="19"/>
      <c r="K70" s="19"/>
      <c r="L70" s="19"/>
    </row>
    <row r="71" spans="1:12" s="3" customFormat="1" ht="15.75">
      <c r="A71" s="100"/>
      <c r="B71" s="101"/>
      <c r="C71" s="102" t="s">
        <v>172</v>
      </c>
      <c r="D71" s="102" t="s">
        <v>173</v>
      </c>
      <c r="E71" s="102" t="s">
        <v>174</v>
      </c>
      <c r="F71" s="102" t="s">
        <v>175</v>
      </c>
      <c r="G71" s="102" t="s">
        <v>176</v>
      </c>
      <c r="H71" s="102" t="s">
        <v>177</v>
      </c>
      <c r="I71" s="102" t="s">
        <v>178</v>
      </c>
      <c r="J71" s="102" t="s">
        <v>179</v>
      </c>
      <c r="K71" s="102" t="s">
        <v>180</v>
      </c>
      <c r="L71" s="102" t="s">
        <v>181</v>
      </c>
    </row>
    <row r="72" spans="1:12" ht="13.5" thickBot="1">
      <c r="A72" s="537" t="s">
        <v>182</v>
      </c>
      <c r="B72" s="556"/>
      <c r="C72" s="103">
        <f>L57*(1+$F$3)</f>
        <v>0</v>
      </c>
      <c r="D72" s="103">
        <f aca="true" t="shared" si="16" ref="D72:L72">ROUND((C72*(1+$F$3)),0)</f>
        <v>0</v>
      </c>
      <c r="E72" s="103">
        <f t="shared" si="16"/>
        <v>0</v>
      </c>
      <c r="F72" s="103">
        <f t="shared" si="16"/>
        <v>0</v>
      </c>
      <c r="G72" s="103">
        <f t="shared" si="16"/>
        <v>0</v>
      </c>
      <c r="H72" s="103">
        <f t="shared" si="16"/>
        <v>0</v>
      </c>
      <c r="I72" s="103">
        <f t="shared" si="16"/>
        <v>0</v>
      </c>
      <c r="J72" s="103">
        <f t="shared" si="16"/>
        <v>0</v>
      </c>
      <c r="K72" s="103">
        <f t="shared" si="16"/>
        <v>0</v>
      </c>
      <c r="L72" s="103">
        <f t="shared" si="16"/>
        <v>0</v>
      </c>
    </row>
    <row r="73" spans="1:12" ht="16.5" thickBot="1">
      <c r="A73" s="535" t="s">
        <v>185</v>
      </c>
      <c r="B73" s="535"/>
      <c r="C73" s="535"/>
      <c r="D73" s="19"/>
      <c r="E73" s="19"/>
      <c r="F73" s="19"/>
      <c r="G73" s="19"/>
      <c r="H73" s="19"/>
      <c r="I73" s="19"/>
      <c r="J73" s="19"/>
      <c r="K73" s="19"/>
      <c r="L73" s="19"/>
    </row>
    <row r="74" spans="1:12" ht="12.75">
      <c r="A74" s="554" t="s">
        <v>149</v>
      </c>
      <c r="B74" s="555"/>
      <c r="C74" s="113" t="e">
        <f>L59*(1+$H$3)</f>
        <v>#DIV/0!</v>
      </c>
      <c r="D74" s="106" t="e">
        <f aca="true" t="shared" si="17" ref="D74:D79">ROUND((C74*(1+$H$3)),0)</f>
        <v>#DIV/0!</v>
      </c>
      <c r="E74" s="106" t="e">
        <f aca="true" t="shared" si="18" ref="E74:E79">ROUND((D74*(1+$H$3)),0)</f>
        <v>#DIV/0!</v>
      </c>
      <c r="F74" s="106" t="e">
        <f aca="true" t="shared" si="19" ref="F74:F79">ROUND((E74*(1+$H$3)),0)</f>
        <v>#DIV/0!</v>
      </c>
      <c r="G74" s="106" t="e">
        <f aca="true" t="shared" si="20" ref="G74:G79">ROUND((F74*(1+$H$3)),0)</f>
        <v>#DIV/0!</v>
      </c>
      <c r="H74" s="106" t="e">
        <f aca="true" t="shared" si="21" ref="H74:H79">ROUND((G74*(1+$H$3)),0)</f>
        <v>#DIV/0!</v>
      </c>
      <c r="I74" s="106" t="e">
        <f aca="true" t="shared" si="22" ref="I74:I79">ROUND((H74*(1+$H$3)),0)</f>
        <v>#DIV/0!</v>
      </c>
      <c r="J74" s="106" t="e">
        <f aca="true" t="shared" si="23" ref="J74:J79">ROUND((I74*(1+$H$3)),0)</f>
        <v>#DIV/0!</v>
      </c>
      <c r="K74" s="106" t="e">
        <f aca="true" t="shared" si="24" ref="K74:K79">ROUND((J74*(1+$H$3)),0)</f>
        <v>#DIV/0!</v>
      </c>
      <c r="L74" s="106" t="e">
        <f aca="true" t="shared" si="25" ref="L74:L79">ROUND((K74*(1+$H$3)),0)</f>
        <v>#DIV/0!</v>
      </c>
    </row>
    <row r="75" spans="1:12" ht="12.75">
      <c r="A75" s="545" t="s">
        <v>139</v>
      </c>
      <c r="B75" s="426"/>
      <c r="C75" s="87" t="e">
        <f>L60*(1+$H$3)</f>
        <v>#DIV/0!</v>
      </c>
      <c r="D75" s="16" t="e">
        <f t="shared" si="17"/>
        <v>#DIV/0!</v>
      </c>
      <c r="E75" s="16" t="e">
        <f t="shared" si="18"/>
        <v>#DIV/0!</v>
      </c>
      <c r="F75" s="16" t="e">
        <f t="shared" si="19"/>
        <v>#DIV/0!</v>
      </c>
      <c r="G75" s="16" t="e">
        <f t="shared" si="20"/>
        <v>#DIV/0!</v>
      </c>
      <c r="H75" s="16" t="e">
        <f t="shared" si="21"/>
        <v>#DIV/0!</v>
      </c>
      <c r="I75" s="16" t="e">
        <f t="shared" si="22"/>
        <v>#DIV/0!</v>
      </c>
      <c r="J75" s="16" t="e">
        <f t="shared" si="23"/>
        <v>#DIV/0!</v>
      </c>
      <c r="K75" s="16" t="e">
        <f t="shared" si="24"/>
        <v>#DIV/0!</v>
      </c>
      <c r="L75" s="16" t="e">
        <f t="shared" si="25"/>
        <v>#DIV/0!</v>
      </c>
    </row>
    <row r="76" spans="1:12" ht="12.75">
      <c r="A76" s="545" t="s">
        <v>283</v>
      </c>
      <c r="B76" s="426"/>
      <c r="C76" s="87" t="e">
        <f>ROUND(L61*(1+$H$3),0)</f>
        <v>#DIV/0!</v>
      </c>
      <c r="D76" s="16" t="e">
        <f>ROUND(C76*(1+$H$3),0)</f>
        <v>#DIV/0!</v>
      </c>
      <c r="E76" s="16" t="e">
        <f aca="true" t="shared" si="26" ref="E76:L76">ROUND(D76*(1+$H$3),0)</f>
        <v>#DIV/0!</v>
      </c>
      <c r="F76" s="16" t="e">
        <f t="shared" si="26"/>
        <v>#DIV/0!</v>
      </c>
      <c r="G76" s="16" t="e">
        <f t="shared" si="26"/>
        <v>#DIV/0!</v>
      </c>
      <c r="H76" s="16" t="e">
        <f t="shared" si="26"/>
        <v>#DIV/0!</v>
      </c>
      <c r="I76" s="16" t="e">
        <f t="shared" si="26"/>
        <v>#DIV/0!</v>
      </c>
      <c r="J76" s="16" t="e">
        <f t="shared" si="26"/>
        <v>#DIV/0!</v>
      </c>
      <c r="K76" s="16" t="e">
        <f t="shared" si="26"/>
        <v>#DIV/0!</v>
      </c>
      <c r="L76" s="16" t="e">
        <f t="shared" si="26"/>
        <v>#DIV/0!</v>
      </c>
    </row>
    <row r="77" spans="1:12" ht="12.75">
      <c r="A77" s="515" t="s">
        <v>290</v>
      </c>
      <c r="B77" s="516"/>
      <c r="C77" s="87" t="e">
        <f>'30-year Cash Flow Projection'!D87*'Operating Budget'!$D$6/'Operating Budget'!$D$5</f>
        <v>#DIV/0!</v>
      </c>
      <c r="D77" s="87" t="e">
        <f>'30-year Cash Flow Projection'!E87*'Operating Budget'!$D$6/'Operating Budget'!$D$5</f>
        <v>#DIV/0!</v>
      </c>
      <c r="E77" s="87" t="e">
        <f>'30-year Cash Flow Projection'!F87*'Operating Budget'!$D$6/'Operating Budget'!$D$5</f>
        <v>#DIV/0!</v>
      </c>
      <c r="F77" s="87" t="e">
        <f>'30-year Cash Flow Projection'!G87*'Operating Budget'!$D$6/'Operating Budget'!$D$5</f>
        <v>#DIV/0!</v>
      </c>
      <c r="G77" s="87" t="e">
        <f>'30-year Cash Flow Projection'!H87*'Operating Budget'!$D$6/'Operating Budget'!$D$5</f>
        <v>#DIV/0!</v>
      </c>
      <c r="H77" s="87" t="e">
        <f>'30-year Cash Flow Projection'!I87*'Operating Budget'!$D$6/'Operating Budget'!$D$5</f>
        <v>#DIV/0!</v>
      </c>
      <c r="I77" s="87" t="e">
        <f>'30-year Cash Flow Projection'!J87*'Operating Budget'!$D$6/'Operating Budget'!$D$5</f>
        <v>#DIV/0!</v>
      </c>
      <c r="J77" s="87" t="e">
        <f>'30-year Cash Flow Projection'!K87*'Operating Budget'!$D$6/'Operating Budget'!$D$5</f>
        <v>#DIV/0!</v>
      </c>
      <c r="K77" s="87" t="e">
        <f>'30-year Cash Flow Projection'!L87*'Operating Budget'!$D$6/'Operating Budget'!$D$5</f>
        <v>#DIV/0!</v>
      </c>
      <c r="L77" s="87" t="e">
        <f>'30-year Cash Flow Projection'!M87*'Operating Budget'!$D$6/'Operating Budget'!$D$5</f>
        <v>#DIV/0!</v>
      </c>
    </row>
    <row r="78" spans="1:12" s="17" customFormat="1" ht="12.75">
      <c r="A78" s="545" t="s">
        <v>148</v>
      </c>
      <c r="B78" s="426"/>
      <c r="C78" s="87" t="e">
        <f>L63*(1+$H$3)</f>
        <v>#DIV/0!</v>
      </c>
      <c r="D78" s="16" t="e">
        <f t="shared" si="17"/>
        <v>#DIV/0!</v>
      </c>
      <c r="E78" s="16" t="e">
        <f t="shared" si="18"/>
        <v>#DIV/0!</v>
      </c>
      <c r="F78" s="16" t="e">
        <f t="shared" si="19"/>
        <v>#DIV/0!</v>
      </c>
      <c r="G78" s="16" t="e">
        <f t="shared" si="20"/>
        <v>#DIV/0!</v>
      </c>
      <c r="H78" s="16" t="e">
        <f t="shared" si="21"/>
        <v>#DIV/0!</v>
      </c>
      <c r="I78" s="16" t="e">
        <f t="shared" si="22"/>
        <v>#DIV/0!</v>
      </c>
      <c r="J78" s="16" t="e">
        <f t="shared" si="23"/>
        <v>#DIV/0!</v>
      </c>
      <c r="K78" s="16" t="e">
        <f t="shared" si="24"/>
        <v>#DIV/0!</v>
      </c>
      <c r="L78" s="16" t="e">
        <f t="shared" si="25"/>
        <v>#DIV/0!</v>
      </c>
    </row>
    <row r="79" spans="1:12" s="3" customFormat="1" ht="12.75">
      <c r="A79" s="545" t="s">
        <v>38</v>
      </c>
      <c r="B79" s="426"/>
      <c r="C79" s="87" t="e">
        <f>L64*(1+$H$3)</f>
        <v>#DIV/0!</v>
      </c>
      <c r="D79" s="16" t="e">
        <f t="shared" si="17"/>
        <v>#DIV/0!</v>
      </c>
      <c r="E79" s="16" t="e">
        <f t="shared" si="18"/>
        <v>#DIV/0!</v>
      </c>
      <c r="F79" s="16" t="e">
        <f t="shared" si="19"/>
        <v>#DIV/0!</v>
      </c>
      <c r="G79" s="16" t="e">
        <f t="shared" si="20"/>
        <v>#DIV/0!</v>
      </c>
      <c r="H79" s="16" t="e">
        <f t="shared" si="21"/>
        <v>#DIV/0!</v>
      </c>
      <c r="I79" s="16" t="e">
        <f t="shared" si="22"/>
        <v>#DIV/0!</v>
      </c>
      <c r="J79" s="16" t="e">
        <f t="shared" si="23"/>
        <v>#DIV/0!</v>
      </c>
      <c r="K79" s="16" t="e">
        <f t="shared" si="24"/>
        <v>#DIV/0!</v>
      </c>
      <c r="L79" s="16" t="e">
        <f t="shared" si="25"/>
        <v>#DIV/0!</v>
      </c>
    </row>
    <row r="80" spans="1:12" ht="13.5" thickBot="1">
      <c r="A80" s="525" t="s">
        <v>284</v>
      </c>
      <c r="B80" s="526"/>
      <c r="C80" s="103" t="e">
        <f>SUM(C74:C79)</f>
        <v>#DIV/0!</v>
      </c>
      <c r="D80" s="103" t="e">
        <f aca="true" t="shared" si="27" ref="D80:L80">SUM(D74:D79)</f>
        <v>#DIV/0!</v>
      </c>
      <c r="E80" s="103" t="e">
        <f t="shared" si="27"/>
        <v>#DIV/0!</v>
      </c>
      <c r="F80" s="103" t="e">
        <f t="shared" si="27"/>
        <v>#DIV/0!</v>
      </c>
      <c r="G80" s="103" t="e">
        <f t="shared" si="27"/>
        <v>#DIV/0!</v>
      </c>
      <c r="H80" s="103" t="e">
        <f t="shared" si="27"/>
        <v>#DIV/0!</v>
      </c>
      <c r="I80" s="103" t="e">
        <f t="shared" si="27"/>
        <v>#DIV/0!</v>
      </c>
      <c r="J80" s="103" t="e">
        <f t="shared" si="27"/>
        <v>#DIV/0!</v>
      </c>
      <c r="K80" s="103" t="e">
        <f t="shared" si="27"/>
        <v>#DIV/0!</v>
      </c>
      <c r="L80" s="103" t="e">
        <f t="shared" si="27"/>
        <v>#DIV/0!</v>
      </c>
    </row>
    <row r="81" spans="1:12" s="12" customFormat="1" ht="12.75">
      <c r="A81" s="107"/>
      <c r="B81" s="108"/>
      <c r="C81" s="109"/>
      <c r="D81" s="109"/>
      <c r="E81" s="109"/>
      <c r="F81" s="109"/>
      <c r="G81" s="109"/>
      <c r="H81" s="109"/>
      <c r="I81" s="109"/>
      <c r="J81" s="109"/>
      <c r="K81" s="109"/>
      <c r="L81" s="109"/>
    </row>
    <row r="82" spans="1:12" ht="15.75">
      <c r="A82" s="527" t="s">
        <v>183</v>
      </c>
      <c r="B82" s="528"/>
      <c r="C82" s="216" t="e">
        <f aca="true" t="shared" si="28" ref="C82:L82">IF(C72-C80&gt;0,0,C72-C80)</f>
        <v>#DIV/0!</v>
      </c>
      <c r="D82" s="216" t="e">
        <f t="shared" si="28"/>
        <v>#DIV/0!</v>
      </c>
      <c r="E82" s="216" t="e">
        <f t="shared" si="28"/>
        <v>#DIV/0!</v>
      </c>
      <c r="F82" s="216" t="e">
        <f t="shared" si="28"/>
        <v>#DIV/0!</v>
      </c>
      <c r="G82" s="216" t="e">
        <f t="shared" si="28"/>
        <v>#DIV/0!</v>
      </c>
      <c r="H82" s="216" t="e">
        <f t="shared" si="28"/>
        <v>#DIV/0!</v>
      </c>
      <c r="I82" s="216" t="e">
        <f t="shared" si="28"/>
        <v>#DIV/0!</v>
      </c>
      <c r="J82" s="216" t="e">
        <f t="shared" si="28"/>
        <v>#DIV/0!</v>
      </c>
      <c r="K82" s="216" t="e">
        <f t="shared" si="28"/>
        <v>#DIV/0!</v>
      </c>
      <c r="L82" s="216" t="e">
        <f t="shared" si="28"/>
        <v>#DIV/0!</v>
      </c>
    </row>
    <row r="83" spans="1:12" ht="13.5" thickBot="1">
      <c r="A83" s="110"/>
      <c r="B83" s="111"/>
      <c r="C83" s="112"/>
      <c r="D83" s="112"/>
      <c r="E83" s="112"/>
      <c r="F83" s="112"/>
      <c r="G83" s="112"/>
      <c r="H83" s="112"/>
      <c r="I83" s="112"/>
      <c r="J83" s="112"/>
      <c r="K83" s="112"/>
      <c r="L83" s="112"/>
    </row>
    <row r="85" spans="1:12" s="13" customFormat="1" ht="15.75" thickBot="1">
      <c r="A85"/>
      <c r="B85"/>
      <c r="C85"/>
      <c r="D85"/>
      <c r="E85"/>
      <c r="F85"/>
      <c r="G85"/>
      <c r="H85"/>
      <c r="I85"/>
      <c r="J85"/>
      <c r="K85"/>
      <c r="L85"/>
    </row>
    <row r="86" spans="1:12" ht="15.75">
      <c r="A86" s="529" t="s">
        <v>184</v>
      </c>
      <c r="B86" s="530"/>
      <c r="C86" s="530"/>
      <c r="D86" s="530"/>
      <c r="E86" s="530"/>
      <c r="F86" s="530"/>
      <c r="G86" s="530"/>
      <c r="H86" s="530"/>
      <c r="I86" s="548" t="e">
        <f>SUM(C52:L52,C67:L67,C82:L82)</f>
        <v>#DIV/0!</v>
      </c>
      <c r="J86" s="549"/>
      <c r="K86" s="118"/>
      <c r="L86" s="13"/>
    </row>
    <row r="87" spans="1:10" ht="15.75">
      <c r="A87" s="531" t="s">
        <v>259</v>
      </c>
      <c r="B87" s="532"/>
      <c r="C87" s="532"/>
      <c r="D87" s="532"/>
      <c r="E87" s="532"/>
      <c r="F87" s="532"/>
      <c r="G87" s="532"/>
      <c r="H87" s="532"/>
      <c r="I87" s="550" t="e">
        <f>('Operating Budget'!D23/'Operating Budget'!E23)*-I86</f>
        <v>#DIV/0!</v>
      </c>
      <c r="J87" s="551"/>
    </row>
    <row r="88" spans="1:11" ht="18.75" thickBot="1">
      <c r="A88" s="533" t="s">
        <v>192</v>
      </c>
      <c r="B88" s="534"/>
      <c r="C88" s="534"/>
      <c r="D88" s="534"/>
      <c r="E88" s="534"/>
      <c r="F88" s="534"/>
      <c r="G88" s="534"/>
      <c r="H88" s="534"/>
      <c r="I88" s="552" t="e">
        <f>I86+I87</f>
        <v>#DIV/0!</v>
      </c>
      <c r="J88" s="553"/>
      <c r="K88" s="119"/>
    </row>
    <row r="89" spans="1:12" s="121" customFormat="1" ht="18.75" thickBot="1">
      <c r="A89"/>
      <c r="B89"/>
      <c r="C89"/>
      <c r="D89"/>
      <c r="E89"/>
      <c r="F89"/>
      <c r="G89"/>
      <c r="H89"/>
      <c r="I89"/>
      <c r="J89"/>
      <c r="K89"/>
      <c r="L89"/>
    </row>
    <row r="90" spans="1:6" s="121" customFormat="1" ht="18">
      <c r="A90" s="522" t="s">
        <v>219</v>
      </c>
      <c r="B90" s="523"/>
      <c r="C90" s="523"/>
      <c r="D90" s="524"/>
      <c r="E90" s="574" t="e">
        <f>F36</f>
        <v>#VALUE!</v>
      </c>
      <c r="F90" s="575"/>
    </row>
    <row r="91" spans="1:12" s="124" customFormat="1" ht="20.25">
      <c r="A91" s="519" t="s">
        <v>220</v>
      </c>
      <c r="B91" s="520"/>
      <c r="C91" s="520"/>
      <c r="D91" s="521"/>
      <c r="E91" s="570" t="e">
        <f>IF(I88&gt;-1000000,-I88,1000000)</f>
        <v>#DIV/0!</v>
      </c>
      <c r="F91" s="571"/>
      <c r="G91" s="121"/>
      <c r="H91" s="121"/>
      <c r="I91" s="121"/>
      <c r="J91" s="121"/>
      <c r="K91" s="121"/>
      <c r="L91" s="121"/>
    </row>
    <row r="92" spans="1:12" ht="21" thickBot="1">
      <c r="A92" s="517" t="s">
        <v>260</v>
      </c>
      <c r="B92" s="518"/>
      <c r="C92" s="518"/>
      <c r="D92" s="518"/>
      <c r="E92" s="572" t="e">
        <f>ROUND(SUM(E90:E91),-0.1)</f>
        <v>#VALUE!</v>
      </c>
      <c r="F92" s="573"/>
      <c r="G92" s="124"/>
      <c r="H92" s="124"/>
      <c r="I92" s="124"/>
      <c r="J92" s="124"/>
      <c r="K92" s="124"/>
      <c r="L92" s="124"/>
    </row>
  </sheetData>
  <sheetProtection password="DC7F" sheet="1"/>
  <mergeCells count="80">
    <mergeCell ref="C15:D15"/>
    <mergeCell ref="C16:D16"/>
    <mergeCell ref="C17:D17"/>
    <mergeCell ref="A14:E14"/>
    <mergeCell ref="A52:B52"/>
    <mergeCell ref="A67:B67"/>
    <mergeCell ref="A64:B64"/>
    <mergeCell ref="A63:B63"/>
    <mergeCell ref="A61:B61"/>
    <mergeCell ref="C18:D18"/>
    <mergeCell ref="C19:D19"/>
    <mergeCell ref="A32:E32"/>
    <mergeCell ref="A44:B44"/>
    <mergeCell ref="E91:F91"/>
    <mergeCell ref="E92:F92"/>
    <mergeCell ref="A33:E33"/>
    <mergeCell ref="A34:E34"/>
    <mergeCell ref="E90:F90"/>
    <mergeCell ref="A65:B65"/>
    <mergeCell ref="A57:B57"/>
    <mergeCell ref="A43:C43"/>
    <mergeCell ref="A28:E28"/>
    <mergeCell ref="A29:E29"/>
    <mergeCell ref="E12:F12"/>
    <mergeCell ref="A12:D12"/>
    <mergeCell ref="A26:E26"/>
    <mergeCell ref="A30:E30"/>
    <mergeCell ref="C20:D20"/>
    <mergeCell ref="A21:D21"/>
    <mergeCell ref="E21:F21"/>
    <mergeCell ref="A72:B72"/>
    <mergeCell ref="A73:C73"/>
    <mergeCell ref="A74:B74"/>
    <mergeCell ref="C7:D7"/>
    <mergeCell ref="C8:D8"/>
    <mergeCell ref="C9:D9"/>
    <mergeCell ref="C10:D10"/>
    <mergeCell ref="C11:D11"/>
    <mergeCell ref="A25:E25"/>
    <mergeCell ref="A27:E27"/>
    <mergeCell ref="I86:J86"/>
    <mergeCell ref="I87:J87"/>
    <mergeCell ref="I88:J88"/>
    <mergeCell ref="A60:B60"/>
    <mergeCell ref="A59:B59"/>
    <mergeCell ref="A75:B75"/>
    <mergeCell ref="A76:B76"/>
    <mergeCell ref="A78:B78"/>
    <mergeCell ref="A79:B79"/>
    <mergeCell ref="A70:C70"/>
    <mergeCell ref="A1:D1"/>
    <mergeCell ref="A5:E5"/>
    <mergeCell ref="A36:E36"/>
    <mergeCell ref="A40:C40"/>
    <mergeCell ref="A39:D39"/>
    <mergeCell ref="A49:B49"/>
    <mergeCell ref="A48:B48"/>
    <mergeCell ref="A46:B46"/>
    <mergeCell ref="A45:B45"/>
    <mergeCell ref="C6:D6"/>
    <mergeCell ref="A87:H87"/>
    <mergeCell ref="A88:H88"/>
    <mergeCell ref="A58:C58"/>
    <mergeCell ref="A55:C55"/>
    <mergeCell ref="E1:H1"/>
    <mergeCell ref="B2:D2"/>
    <mergeCell ref="A50:B50"/>
    <mergeCell ref="A42:B42"/>
    <mergeCell ref="B3:D3"/>
    <mergeCell ref="F2:G2"/>
    <mergeCell ref="F36:G36"/>
    <mergeCell ref="A47:B47"/>
    <mergeCell ref="A62:B62"/>
    <mergeCell ref="A77:B77"/>
    <mergeCell ref="A92:D92"/>
    <mergeCell ref="A91:D91"/>
    <mergeCell ref="A90:D90"/>
    <mergeCell ref="A80:B80"/>
    <mergeCell ref="A82:B82"/>
    <mergeCell ref="A86:H86"/>
  </mergeCells>
  <conditionalFormatting sqref="I86:J86">
    <cfRule type="cellIs" priority="4" dxfId="0" operator="lessThan">
      <formula>0</formula>
    </cfRule>
  </conditionalFormatting>
  <conditionalFormatting sqref="I88:J88">
    <cfRule type="cellIs" priority="3" dxfId="0" operator="lessThan">
      <formula>0</formula>
    </cfRule>
  </conditionalFormatting>
  <conditionalFormatting sqref="C52:L52 C67:L67 C82:L82">
    <cfRule type="cellIs" priority="2" dxfId="0" operator="lessThan">
      <formula>0</formula>
    </cfRule>
  </conditionalFormatting>
  <conditionalFormatting sqref="C47:L47 C62:L62 C77:L77">
    <cfRule type="cellIs" priority="1" dxfId="0" operator="lessThan">
      <formula>0</formula>
    </cfRule>
  </conditionalFormatting>
  <printOptions horizontalCentered="1"/>
  <pageMargins left="0.75" right="0.25" top="1.5" bottom="0.5" header="0.5" footer="0"/>
  <pageSetup fitToHeight="2" horizontalDpi="600" verticalDpi="600" orientation="landscape" scale="57" r:id="rId1"/>
  <headerFooter scaleWithDoc="0" alignWithMargins="0">
    <oddHeader xml:space="preserve">&amp;C&amp;"Arial,Bold"&amp;18Nevada Housing Division
Housing Trust Fund Application
Exhibit A: Project Financials and Budgets </oddHeader>
  </headerFooter>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Basics of Rental Development - NSP Rental Budget Analysis</dc:title>
  <dc:subject/>
  <dc:creator>flebrato@housing.nv.gov</dc:creator>
  <cp:keywords/>
  <dc:description/>
  <cp:lastModifiedBy>Francine Lebrato</cp:lastModifiedBy>
  <cp:lastPrinted>2018-04-23T21:09:52Z</cp:lastPrinted>
  <dcterms:created xsi:type="dcterms:W3CDTF">2010-05-08T14:19:47Z</dcterms:created>
  <dcterms:modified xsi:type="dcterms:W3CDTF">2018-04-24T14:08:21Z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